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8535" firstSheet="2" activeTab="7"/>
  </bookViews>
  <sheets>
    <sheet name="Seg Pays" sheetId="16" r:id="rId1"/>
    <sheet name="Seg TP" sheetId="15" r:id="rId2"/>
    <sheet name="PPT" sheetId="14" r:id="rId3"/>
    <sheet name="Type Insta" sheetId="6" r:id="rId4"/>
    <sheet name="TCD" sheetId="9" r:id="rId5"/>
    <sheet name="FICHIER TCD" sheetId="5" r:id="rId6"/>
    <sheet name="FICHIER COMPLET TYPE" sheetId="11" r:id="rId7"/>
    <sheet name="Requete" sheetId="18" r:id="rId8"/>
    <sheet name="CAInstallateurs2018Brutes" sheetId="17" r:id="rId9"/>
    <sheet name="CAInstallateurs2017" sheetId="1" r:id="rId10"/>
    <sheet name="CAInstallateurs2016" sheetId="2" r:id="rId11"/>
    <sheet name="CAInstallateurs2015" sheetId="3" r:id="rId12"/>
  </sheets>
  <definedNames>
    <definedName name="_xlnm._FilterDatabase" localSheetId="6" hidden="1">'FICHIER COMPLET TYPE'!$B$2:$T$130</definedName>
    <definedName name="_xlnm._FilterDatabase" localSheetId="5" hidden="1">'FICHIER TCD'!$B$2:$T$109</definedName>
    <definedName name="_xlnm._FilterDatabase" localSheetId="0" hidden="1">'Seg Pays'!$A$1:$L$1</definedName>
    <definedName name="_xlnm._FilterDatabase" localSheetId="1" hidden="1">'Seg TP'!$A$1:$L$1</definedName>
  </definedNames>
  <calcPr calcId="152511"/>
  <pivotCaches>
    <pivotCache cacheId="2" r:id="rId13"/>
  </pivotCaches>
</workbook>
</file>

<file path=xl/calcChain.xml><?xml version="1.0" encoding="utf-8"?>
<calcChain xmlns="http://schemas.openxmlformats.org/spreadsheetml/2006/main">
  <c r="G71" i="16" l="1"/>
  <c r="G40" i="15"/>
  <c r="J70" i="16" l="1"/>
  <c r="K70" i="16"/>
  <c r="D71" i="16"/>
  <c r="D70" i="16"/>
  <c r="E70" i="16"/>
  <c r="G70" i="16"/>
  <c r="F70" i="16"/>
  <c r="D40" i="15"/>
  <c r="K39" i="15"/>
  <c r="J39" i="15"/>
  <c r="E39" i="15"/>
  <c r="F39" i="15"/>
  <c r="G39" i="15"/>
  <c r="D39" i="15"/>
  <c r="K68" i="16" l="1"/>
  <c r="K67" i="16"/>
  <c r="J68" i="16"/>
  <c r="J67" i="16"/>
  <c r="L68" i="16"/>
  <c r="L67" i="16"/>
  <c r="L66" i="16"/>
  <c r="K66" i="16"/>
  <c r="J66" i="16"/>
  <c r="H68" i="16"/>
  <c r="H67" i="16"/>
  <c r="G68" i="16"/>
  <c r="F68" i="16"/>
  <c r="G67" i="16"/>
  <c r="F67" i="16"/>
  <c r="H66" i="16"/>
  <c r="G66" i="16"/>
  <c r="F66" i="16"/>
  <c r="D68" i="16"/>
  <c r="D67" i="16"/>
  <c r="D66" i="16"/>
  <c r="I68" i="16"/>
  <c r="I67" i="16"/>
  <c r="I66" i="16"/>
  <c r="H35" i="15"/>
  <c r="H36" i="15"/>
  <c r="H37" i="15"/>
  <c r="F37" i="15"/>
  <c r="G37" i="15"/>
  <c r="I37" i="15"/>
  <c r="J37" i="15"/>
  <c r="K37" i="15"/>
  <c r="L37" i="15"/>
  <c r="F36" i="15"/>
  <c r="G36" i="15"/>
  <c r="I36" i="15"/>
  <c r="J36" i="15"/>
  <c r="K36" i="15"/>
  <c r="L36" i="15"/>
  <c r="D37" i="15"/>
  <c r="D36" i="15"/>
  <c r="F35" i="15"/>
  <c r="G35" i="15"/>
  <c r="I35" i="15"/>
  <c r="J35" i="15"/>
  <c r="K35" i="15"/>
  <c r="L35" i="15"/>
  <c r="D35" i="15"/>
  <c r="M15" i="14" l="1"/>
  <c r="L15" i="14"/>
  <c r="M13" i="14"/>
  <c r="L13" i="14"/>
  <c r="F15" i="14"/>
  <c r="E15" i="14"/>
  <c r="F13" i="14"/>
  <c r="E13" i="14"/>
  <c r="E112" i="6"/>
  <c r="R116" i="6"/>
  <c r="Q116" i="6"/>
  <c r="G116" i="6"/>
  <c r="F116" i="6"/>
  <c r="H116" i="6"/>
  <c r="I116" i="6"/>
  <c r="J116" i="6"/>
  <c r="K116" i="6"/>
  <c r="L116" i="6"/>
  <c r="M116" i="6"/>
  <c r="N116" i="6"/>
  <c r="R114" i="6"/>
  <c r="Q114" i="6"/>
  <c r="G114" i="6"/>
  <c r="H114" i="6"/>
  <c r="H115" i="6" s="1"/>
  <c r="I114" i="6"/>
  <c r="J114" i="6"/>
  <c r="K114" i="6"/>
  <c r="L114" i="6"/>
  <c r="L115" i="6" s="1"/>
  <c r="M114" i="6"/>
  <c r="N114" i="6"/>
  <c r="E116" i="6"/>
  <c r="E114" i="6"/>
  <c r="E115" i="6" s="1"/>
  <c r="F114" i="6"/>
  <c r="C116" i="6"/>
  <c r="C114" i="6"/>
  <c r="S109" i="6"/>
  <c r="T109" i="6" s="1"/>
  <c r="O109" i="6"/>
  <c r="P109" i="6" s="1"/>
  <c r="S108" i="6"/>
  <c r="T108" i="6" s="1"/>
  <c r="O108" i="6"/>
  <c r="P108" i="6" s="1"/>
  <c r="S107" i="6"/>
  <c r="T107" i="6" s="1"/>
  <c r="O107" i="6"/>
  <c r="P107" i="6" s="1"/>
  <c r="S106" i="6"/>
  <c r="T106" i="6" s="1"/>
  <c r="O106" i="6"/>
  <c r="P106" i="6" s="1"/>
  <c r="S105" i="6"/>
  <c r="T105" i="6" s="1"/>
  <c r="O105" i="6"/>
  <c r="P105" i="6" s="1"/>
  <c r="S104" i="6"/>
  <c r="T104" i="6" s="1"/>
  <c r="O104" i="6"/>
  <c r="P104" i="6" s="1"/>
  <c r="S103" i="6"/>
  <c r="T103" i="6" s="1"/>
  <c r="O103" i="6"/>
  <c r="P103" i="6" s="1"/>
  <c r="S102" i="6"/>
  <c r="T102" i="6" s="1"/>
  <c r="O102" i="6"/>
  <c r="P102" i="6" s="1"/>
  <c r="S101" i="6"/>
  <c r="T101" i="6" s="1"/>
  <c r="O101" i="6"/>
  <c r="P101" i="6" s="1"/>
  <c r="S100" i="6"/>
  <c r="T100" i="6" s="1"/>
  <c r="O100" i="6"/>
  <c r="P100" i="6" s="1"/>
  <c r="S99" i="6"/>
  <c r="T99" i="6" s="1"/>
  <c r="O99" i="6"/>
  <c r="P99" i="6" s="1"/>
  <c r="S98" i="6"/>
  <c r="T98" i="6" s="1"/>
  <c r="O98" i="6"/>
  <c r="P98" i="6" s="1"/>
  <c r="S97" i="6"/>
  <c r="T97" i="6" s="1"/>
  <c r="O97" i="6"/>
  <c r="P97" i="6" s="1"/>
  <c r="S96" i="6"/>
  <c r="T96" i="6" s="1"/>
  <c r="O96" i="6"/>
  <c r="P96" i="6" s="1"/>
  <c r="S95" i="6"/>
  <c r="T95" i="6" s="1"/>
  <c r="O95" i="6"/>
  <c r="P95" i="6" s="1"/>
  <c r="S94" i="6"/>
  <c r="T94" i="6" s="1"/>
  <c r="O94" i="6"/>
  <c r="P94" i="6" s="1"/>
  <c r="S93" i="6"/>
  <c r="T93" i="6" s="1"/>
  <c r="O93" i="6"/>
  <c r="P93" i="6" s="1"/>
  <c r="S92" i="6"/>
  <c r="T92" i="6" s="1"/>
  <c r="O92" i="6"/>
  <c r="P92" i="6" s="1"/>
  <c r="S91" i="6"/>
  <c r="T91" i="6" s="1"/>
  <c r="O91" i="6"/>
  <c r="P91" i="6" s="1"/>
  <c r="S90" i="6"/>
  <c r="T90" i="6" s="1"/>
  <c r="O90" i="6"/>
  <c r="P90" i="6" s="1"/>
  <c r="S89" i="6"/>
  <c r="T89" i="6" s="1"/>
  <c r="O89" i="6"/>
  <c r="P89" i="6" s="1"/>
  <c r="S88" i="6"/>
  <c r="T88" i="6" s="1"/>
  <c r="O88" i="6"/>
  <c r="P88" i="6" s="1"/>
  <c r="S87" i="6"/>
  <c r="T87" i="6" s="1"/>
  <c r="O87" i="6"/>
  <c r="P87" i="6" s="1"/>
  <c r="S86" i="6"/>
  <c r="T86" i="6" s="1"/>
  <c r="O86" i="6"/>
  <c r="P86" i="6" s="1"/>
  <c r="S85" i="6"/>
  <c r="T85" i="6" s="1"/>
  <c r="O85" i="6"/>
  <c r="P85" i="6" s="1"/>
  <c r="S84" i="6"/>
  <c r="T84" i="6" s="1"/>
  <c r="O84" i="6"/>
  <c r="P84" i="6" s="1"/>
  <c r="S83" i="6"/>
  <c r="T83" i="6" s="1"/>
  <c r="O83" i="6"/>
  <c r="P83" i="6" s="1"/>
  <c r="S82" i="6"/>
  <c r="T82" i="6" s="1"/>
  <c r="O82" i="6"/>
  <c r="P82" i="6" s="1"/>
  <c r="S81" i="6"/>
  <c r="T81" i="6" s="1"/>
  <c r="O81" i="6"/>
  <c r="P81" i="6" s="1"/>
  <c r="S80" i="6"/>
  <c r="T80" i="6" s="1"/>
  <c r="O80" i="6"/>
  <c r="P80" i="6" s="1"/>
  <c r="S79" i="6"/>
  <c r="T79" i="6" s="1"/>
  <c r="O79" i="6"/>
  <c r="P79" i="6" s="1"/>
  <c r="S78" i="6"/>
  <c r="T78" i="6" s="1"/>
  <c r="O78" i="6"/>
  <c r="P78" i="6" s="1"/>
  <c r="S77" i="6"/>
  <c r="T77" i="6" s="1"/>
  <c r="O77" i="6"/>
  <c r="P77" i="6" s="1"/>
  <c r="S76" i="6"/>
  <c r="T76" i="6" s="1"/>
  <c r="O76" i="6"/>
  <c r="P76" i="6" s="1"/>
  <c r="S75" i="6"/>
  <c r="T75" i="6" s="1"/>
  <c r="O75" i="6"/>
  <c r="P75" i="6" s="1"/>
  <c r="S74" i="6"/>
  <c r="T74" i="6" s="1"/>
  <c r="O74" i="6"/>
  <c r="P74" i="6" s="1"/>
  <c r="S73" i="6"/>
  <c r="T73" i="6" s="1"/>
  <c r="O73" i="6"/>
  <c r="P73" i="6" s="1"/>
  <c r="S72" i="6"/>
  <c r="T72" i="6" s="1"/>
  <c r="O72" i="6"/>
  <c r="P72" i="6" s="1"/>
  <c r="S71" i="6"/>
  <c r="T71" i="6" s="1"/>
  <c r="O71" i="6"/>
  <c r="P71" i="6" s="1"/>
  <c r="S70" i="6"/>
  <c r="T70" i="6" s="1"/>
  <c r="O70" i="6"/>
  <c r="P70" i="6" s="1"/>
  <c r="S69" i="6"/>
  <c r="T69" i="6" s="1"/>
  <c r="O69" i="6"/>
  <c r="P69" i="6" s="1"/>
  <c r="S68" i="6"/>
  <c r="T68" i="6" s="1"/>
  <c r="O68" i="6"/>
  <c r="P68" i="6" s="1"/>
  <c r="S67" i="6"/>
  <c r="T67" i="6" s="1"/>
  <c r="O67" i="6"/>
  <c r="P67" i="6" s="1"/>
  <c r="S66" i="6"/>
  <c r="T66" i="6" s="1"/>
  <c r="O66" i="6"/>
  <c r="P66" i="6" s="1"/>
  <c r="S65" i="6"/>
  <c r="T65" i="6" s="1"/>
  <c r="O65" i="6"/>
  <c r="P65" i="6" s="1"/>
  <c r="S64" i="6"/>
  <c r="T64" i="6" s="1"/>
  <c r="O64" i="6"/>
  <c r="P64" i="6" s="1"/>
  <c r="S63" i="6"/>
  <c r="T63" i="6" s="1"/>
  <c r="O63" i="6"/>
  <c r="P63" i="6" s="1"/>
  <c r="S62" i="6"/>
  <c r="T62" i="6" s="1"/>
  <c r="O62" i="6"/>
  <c r="P62" i="6" s="1"/>
  <c r="S61" i="6"/>
  <c r="T61" i="6" s="1"/>
  <c r="O61" i="6"/>
  <c r="P61" i="6" s="1"/>
  <c r="S60" i="6"/>
  <c r="T60" i="6" s="1"/>
  <c r="O60" i="6"/>
  <c r="P60" i="6" s="1"/>
  <c r="S59" i="6"/>
  <c r="T59" i="6" s="1"/>
  <c r="O59" i="6"/>
  <c r="P59" i="6" s="1"/>
  <c r="S58" i="6"/>
  <c r="T58" i="6" s="1"/>
  <c r="O58" i="6"/>
  <c r="P58" i="6" s="1"/>
  <c r="S57" i="6"/>
  <c r="T57" i="6" s="1"/>
  <c r="O57" i="6"/>
  <c r="P57" i="6" s="1"/>
  <c r="S56" i="6"/>
  <c r="T56" i="6" s="1"/>
  <c r="O56" i="6"/>
  <c r="P56" i="6" s="1"/>
  <c r="S55" i="6"/>
  <c r="T55" i="6" s="1"/>
  <c r="O55" i="6"/>
  <c r="P55" i="6" s="1"/>
  <c r="S54" i="6"/>
  <c r="T54" i="6" s="1"/>
  <c r="O54" i="6"/>
  <c r="P54" i="6" s="1"/>
  <c r="S53" i="6"/>
  <c r="T53" i="6" s="1"/>
  <c r="O53" i="6"/>
  <c r="P53" i="6" s="1"/>
  <c r="S52" i="6"/>
  <c r="T52" i="6" s="1"/>
  <c r="O52" i="6"/>
  <c r="P52" i="6" s="1"/>
  <c r="S51" i="6"/>
  <c r="T51" i="6" s="1"/>
  <c r="O51" i="6"/>
  <c r="P51" i="6" s="1"/>
  <c r="S50" i="6"/>
  <c r="T50" i="6" s="1"/>
  <c r="O50" i="6"/>
  <c r="P50" i="6" s="1"/>
  <c r="S49" i="6"/>
  <c r="T49" i="6" s="1"/>
  <c r="O49" i="6"/>
  <c r="P49" i="6" s="1"/>
  <c r="S48" i="6"/>
  <c r="T48" i="6" s="1"/>
  <c r="O48" i="6"/>
  <c r="P48" i="6" s="1"/>
  <c r="S47" i="6"/>
  <c r="T47" i="6" s="1"/>
  <c r="O47" i="6"/>
  <c r="P47" i="6" s="1"/>
  <c r="S46" i="6"/>
  <c r="T46" i="6" s="1"/>
  <c r="O46" i="6"/>
  <c r="P46" i="6" s="1"/>
  <c r="S45" i="6"/>
  <c r="T45" i="6" s="1"/>
  <c r="O45" i="6"/>
  <c r="P45" i="6" s="1"/>
  <c r="S44" i="6"/>
  <c r="T44" i="6" s="1"/>
  <c r="O44" i="6"/>
  <c r="P44" i="6" s="1"/>
  <c r="S43" i="6"/>
  <c r="T43" i="6" s="1"/>
  <c r="O43" i="6"/>
  <c r="P43" i="6" s="1"/>
  <c r="S42" i="6"/>
  <c r="T42" i="6" s="1"/>
  <c r="O42" i="6"/>
  <c r="P42" i="6" s="1"/>
  <c r="S41" i="6"/>
  <c r="T41" i="6" s="1"/>
  <c r="O41" i="6"/>
  <c r="P41" i="6" s="1"/>
  <c r="S40" i="6"/>
  <c r="T40" i="6" s="1"/>
  <c r="O40" i="6"/>
  <c r="P40" i="6" s="1"/>
  <c r="S39" i="6"/>
  <c r="T39" i="6" s="1"/>
  <c r="O39" i="6"/>
  <c r="P39" i="6" s="1"/>
  <c r="S38" i="6"/>
  <c r="T38" i="6" s="1"/>
  <c r="O38" i="6"/>
  <c r="P38" i="6" s="1"/>
  <c r="S37" i="6"/>
  <c r="T37" i="6" s="1"/>
  <c r="O37" i="6"/>
  <c r="P37" i="6" s="1"/>
  <c r="S36" i="6"/>
  <c r="T36" i="6" s="1"/>
  <c r="O36" i="6"/>
  <c r="P36" i="6" s="1"/>
  <c r="S35" i="6"/>
  <c r="T35" i="6" s="1"/>
  <c r="O35" i="6"/>
  <c r="P35" i="6" s="1"/>
  <c r="S34" i="6"/>
  <c r="T34" i="6" s="1"/>
  <c r="O34" i="6"/>
  <c r="P34" i="6" s="1"/>
  <c r="S33" i="6"/>
  <c r="T33" i="6" s="1"/>
  <c r="O33" i="6"/>
  <c r="P33" i="6" s="1"/>
  <c r="S32" i="6"/>
  <c r="T32" i="6" s="1"/>
  <c r="O32" i="6"/>
  <c r="P32" i="6" s="1"/>
  <c r="S31" i="6"/>
  <c r="T31" i="6" s="1"/>
  <c r="O31" i="6"/>
  <c r="P31" i="6" s="1"/>
  <c r="S30" i="6"/>
  <c r="T30" i="6" s="1"/>
  <c r="O30" i="6"/>
  <c r="P30" i="6" s="1"/>
  <c r="S29" i="6"/>
  <c r="T29" i="6" s="1"/>
  <c r="O29" i="6"/>
  <c r="P29" i="6" s="1"/>
  <c r="S28" i="6"/>
  <c r="T28" i="6" s="1"/>
  <c r="O28" i="6"/>
  <c r="P28" i="6" s="1"/>
  <c r="S27" i="6"/>
  <c r="T27" i="6" s="1"/>
  <c r="O27" i="6"/>
  <c r="P27" i="6" s="1"/>
  <c r="S26" i="6"/>
  <c r="T26" i="6" s="1"/>
  <c r="O26" i="6"/>
  <c r="P26" i="6" s="1"/>
  <c r="S25" i="6"/>
  <c r="T25" i="6" s="1"/>
  <c r="O25" i="6"/>
  <c r="P25" i="6" s="1"/>
  <c r="S24" i="6"/>
  <c r="T24" i="6" s="1"/>
  <c r="O24" i="6"/>
  <c r="P24" i="6" s="1"/>
  <c r="S23" i="6"/>
  <c r="T23" i="6" s="1"/>
  <c r="O23" i="6"/>
  <c r="P23" i="6" s="1"/>
  <c r="S22" i="6"/>
  <c r="T22" i="6" s="1"/>
  <c r="O22" i="6"/>
  <c r="P22" i="6" s="1"/>
  <c r="S21" i="6"/>
  <c r="T21" i="6" s="1"/>
  <c r="O21" i="6"/>
  <c r="P21" i="6" s="1"/>
  <c r="S20" i="6"/>
  <c r="T20" i="6" s="1"/>
  <c r="O20" i="6"/>
  <c r="P20" i="6" s="1"/>
  <c r="S19" i="6"/>
  <c r="T19" i="6" s="1"/>
  <c r="O19" i="6"/>
  <c r="P19" i="6" s="1"/>
  <c r="S18" i="6"/>
  <c r="T18" i="6" s="1"/>
  <c r="O18" i="6"/>
  <c r="P18" i="6" s="1"/>
  <c r="S17" i="6"/>
  <c r="T17" i="6" s="1"/>
  <c r="O17" i="6"/>
  <c r="P17" i="6" s="1"/>
  <c r="S16" i="6"/>
  <c r="T16" i="6" s="1"/>
  <c r="O16" i="6"/>
  <c r="P16" i="6" s="1"/>
  <c r="S15" i="6"/>
  <c r="T15" i="6" s="1"/>
  <c r="O15" i="6"/>
  <c r="P15" i="6" s="1"/>
  <c r="S14" i="6"/>
  <c r="T14" i="6" s="1"/>
  <c r="O14" i="6"/>
  <c r="P14" i="6" s="1"/>
  <c r="S13" i="6"/>
  <c r="T13" i="6" s="1"/>
  <c r="O13" i="6"/>
  <c r="P13" i="6" s="1"/>
  <c r="S12" i="6"/>
  <c r="T12" i="6" s="1"/>
  <c r="O12" i="6"/>
  <c r="P12" i="6" s="1"/>
  <c r="S11" i="6"/>
  <c r="T11" i="6" s="1"/>
  <c r="O11" i="6"/>
  <c r="P11" i="6" s="1"/>
  <c r="S10" i="6"/>
  <c r="T10" i="6" s="1"/>
  <c r="O10" i="6"/>
  <c r="P10" i="6" s="1"/>
  <c r="S9" i="6"/>
  <c r="T9" i="6" s="1"/>
  <c r="O9" i="6"/>
  <c r="P9" i="6" s="1"/>
  <c r="S8" i="6"/>
  <c r="T8" i="6" s="1"/>
  <c r="O8" i="6"/>
  <c r="P8" i="6" s="1"/>
  <c r="S7" i="6"/>
  <c r="T7" i="6" s="1"/>
  <c r="O7" i="6"/>
  <c r="P7" i="6" s="1"/>
  <c r="S6" i="6"/>
  <c r="T6" i="6" s="1"/>
  <c r="O6" i="6"/>
  <c r="P6" i="6" s="1"/>
  <c r="S5" i="6"/>
  <c r="T5" i="6" s="1"/>
  <c r="O5" i="6"/>
  <c r="P5" i="6" s="1"/>
  <c r="S4" i="6"/>
  <c r="T4" i="6" s="1"/>
  <c r="O4" i="6"/>
  <c r="P4" i="6" s="1"/>
  <c r="S3" i="6"/>
  <c r="T3" i="6" s="1"/>
  <c r="O3" i="6"/>
  <c r="N115" i="6" l="1"/>
  <c r="J115" i="6"/>
  <c r="F115" i="6"/>
  <c r="K117" i="6"/>
  <c r="F117" i="6"/>
  <c r="N117" i="6"/>
  <c r="J117" i="6"/>
  <c r="G117" i="6"/>
  <c r="E117" i="6"/>
  <c r="M117" i="6"/>
  <c r="I117" i="6"/>
  <c r="Q117" i="6"/>
  <c r="I115" i="6"/>
  <c r="K115" i="6"/>
  <c r="Q115" i="6"/>
  <c r="L117" i="6"/>
  <c r="H117" i="6"/>
  <c r="G115" i="6"/>
  <c r="M115" i="6"/>
  <c r="R117" i="6"/>
  <c r="R115" i="6"/>
  <c r="O114" i="6"/>
  <c r="O115" i="6" s="1"/>
  <c r="P3" i="6"/>
  <c r="O116" i="6"/>
  <c r="S114" i="6"/>
  <c r="S116" i="6"/>
  <c r="N133" i="11"/>
  <c r="M133" i="11"/>
  <c r="L133" i="11"/>
  <c r="K133" i="11"/>
  <c r="J133" i="11"/>
  <c r="I133" i="11"/>
  <c r="H133" i="11"/>
  <c r="G133" i="11"/>
  <c r="F133" i="11"/>
  <c r="E133" i="11"/>
  <c r="C133" i="11"/>
  <c r="T130" i="11"/>
  <c r="S130" i="11"/>
  <c r="O130" i="11"/>
  <c r="P130" i="11" s="1"/>
  <c r="T129" i="11"/>
  <c r="S129" i="11"/>
  <c r="O129" i="11"/>
  <c r="P129" i="11" s="1"/>
  <c r="T128" i="11"/>
  <c r="S128" i="11"/>
  <c r="O128" i="11"/>
  <c r="P128" i="11" s="1"/>
  <c r="T127" i="11"/>
  <c r="S127" i="11"/>
  <c r="O127" i="11"/>
  <c r="P127" i="11" s="1"/>
  <c r="T126" i="11"/>
  <c r="S126" i="11"/>
  <c r="O126" i="11"/>
  <c r="P126" i="11" s="1"/>
  <c r="T125" i="11"/>
  <c r="S125" i="11"/>
  <c r="O125" i="11"/>
  <c r="P125" i="11" s="1"/>
  <c r="T124" i="11"/>
  <c r="S124" i="11"/>
  <c r="O124" i="11"/>
  <c r="P124" i="11" s="1"/>
  <c r="T123" i="11"/>
  <c r="S123" i="11"/>
  <c r="O123" i="11"/>
  <c r="P123" i="11" s="1"/>
  <c r="T122" i="11"/>
  <c r="S122" i="11"/>
  <c r="O122" i="11"/>
  <c r="P122" i="11" s="1"/>
  <c r="T121" i="11"/>
  <c r="S121" i="11"/>
  <c r="O121" i="11"/>
  <c r="P121" i="11" s="1"/>
  <c r="T120" i="11"/>
  <c r="S120" i="11"/>
  <c r="O120" i="11"/>
  <c r="P120" i="11" s="1"/>
  <c r="T119" i="11"/>
  <c r="S119" i="11"/>
  <c r="O119" i="11"/>
  <c r="P119" i="11" s="1"/>
  <c r="T118" i="11"/>
  <c r="S118" i="11"/>
  <c r="O118" i="11"/>
  <c r="P118" i="11" s="1"/>
  <c r="T117" i="11"/>
  <c r="S117" i="11"/>
  <c r="O117" i="11"/>
  <c r="P117" i="11" s="1"/>
  <c r="T116" i="11"/>
  <c r="S116" i="11"/>
  <c r="O116" i="11"/>
  <c r="P116" i="11" s="1"/>
  <c r="T115" i="11"/>
  <c r="S115" i="11"/>
  <c r="O115" i="11"/>
  <c r="P115" i="11" s="1"/>
  <c r="T114" i="11"/>
  <c r="S114" i="11"/>
  <c r="O114" i="11"/>
  <c r="P114" i="11" s="1"/>
  <c r="T113" i="11"/>
  <c r="S113" i="11"/>
  <c r="O113" i="11"/>
  <c r="P113" i="11" s="1"/>
  <c r="T112" i="11"/>
  <c r="S112" i="11"/>
  <c r="O112" i="11"/>
  <c r="P112" i="11" s="1"/>
  <c r="T111" i="11"/>
  <c r="S111" i="11"/>
  <c r="O111" i="11"/>
  <c r="P111" i="11" s="1"/>
  <c r="T110" i="11"/>
  <c r="S110" i="11"/>
  <c r="O110" i="11"/>
  <c r="P110" i="11" s="1"/>
  <c r="T109" i="11"/>
  <c r="S109" i="11"/>
  <c r="O109" i="11"/>
  <c r="P109" i="11" s="1"/>
  <c r="T108" i="11"/>
  <c r="S108" i="11"/>
  <c r="O108" i="11"/>
  <c r="P108" i="11" s="1"/>
  <c r="T107" i="11"/>
  <c r="S107" i="11"/>
  <c r="O107" i="11"/>
  <c r="P107" i="11" s="1"/>
  <c r="T106" i="11"/>
  <c r="S106" i="11"/>
  <c r="O106" i="11"/>
  <c r="P106" i="11" s="1"/>
  <c r="T105" i="11"/>
  <c r="S105" i="11"/>
  <c r="O105" i="11"/>
  <c r="P105" i="11" s="1"/>
  <c r="T104" i="11"/>
  <c r="S104" i="11"/>
  <c r="O104" i="11"/>
  <c r="P104" i="11" s="1"/>
  <c r="T103" i="11"/>
  <c r="S103" i="11"/>
  <c r="O103" i="11"/>
  <c r="P103" i="11" s="1"/>
  <c r="T102" i="11"/>
  <c r="S102" i="11"/>
  <c r="O102" i="11"/>
  <c r="P102" i="11" s="1"/>
  <c r="T101" i="11"/>
  <c r="S101" i="11"/>
  <c r="O101" i="11"/>
  <c r="P101" i="11" s="1"/>
  <c r="T100" i="11"/>
  <c r="S100" i="11"/>
  <c r="O100" i="11"/>
  <c r="P100" i="11" s="1"/>
  <c r="T99" i="11"/>
  <c r="S99" i="11"/>
  <c r="O99" i="11"/>
  <c r="P99" i="11" s="1"/>
  <c r="T98" i="11"/>
  <c r="S98" i="11"/>
  <c r="O98" i="11"/>
  <c r="P98" i="11" s="1"/>
  <c r="T97" i="11"/>
  <c r="S97" i="11"/>
  <c r="O97" i="11"/>
  <c r="P97" i="11" s="1"/>
  <c r="T96" i="11"/>
  <c r="S96" i="11"/>
  <c r="O96" i="11"/>
  <c r="P96" i="11" s="1"/>
  <c r="T95" i="11"/>
  <c r="S95" i="11"/>
  <c r="O95" i="11"/>
  <c r="P95" i="11" s="1"/>
  <c r="T94" i="11"/>
  <c r="S94" i="11"/>
  <c r="O94" i="11"/>
  <c r="P94" i="11" s="1"/>
  <c r="T93" i="11"/>
  <c r="S93" i="11"/>
  <c r="O93" i="11"/>
  <c r="P93" i="11" s="1"/>
  <c r="T92" i="11"/>
  <c r="S92" i="11"/>
  <c r="O92" i="11"/>
  <c r="P92" i="11" s="1"/>
  <c r="T91" i="11"/>
  <c r="S91" i="11"/>
  <c r="O91" i="11"/>
  <c r="P91" i="11" s="1"/>
  <c r="T90" i="11"/>
  <c r="S90" i="11"/>
  <c r="O90" i="11"/>
  <c r="P90" i="11" s="1"/>
  <c r="T89" i="11"/>
  <c r="S89" i="11"/>
  <c r="O89" i="11"/>
  <c r="P89" i="11" s="1"/>
  <c r="T88" i="11"/>
  <c r="S88" i="11"/>
  <c r="O88" i="11"/>
  <c r="P88" i="11" s="1"/>
  <c r="T87" i="11"/>
  <c r="S87" i="11"/>
  <c r="O87" i="11"/>
  <c r="P87" i="11" s="1"/>
  <c r="T86" i="11"/>
  <c r="S86" i="11"/>
  <c r="O86" i="11"/>
  <c r="P86" i="11" s="1"/>
  <c r="T85" i="11"/>
  <c r="S85" i="11"/>
  <c r="O85" i="11"/>
  <c r="P85" i="11" s="1"/>
  <c r="T84" i="11"/>
  <c r="S84" i="11"/>
  <c r="O84" i="11"/>
  <c r="P84" i="11" s="1"/>
  <c r="T83" i="11"/>
  <c r="S83" i="11"/>
  <c r="O83" i="11"/>
  <c r="P83" i="11" s="1"/>
  <c r="T82" i="11"/>
  <c r="S82" i="11"/>
  <c r="O82" i="11"/>
  <c r="P82" i="11" s="1"/>
  <c r="T81" i="11"/>
  <c r="S81" i="11"/>
  <c r="O81" i="11"/>
  <c r="P81" i="11" s="1"/>
  <c r="T80" i="11"/>
  <c r="S80" i="11"/>
  <c r="O80" i="11"/>
  <c r="P80" i="11" s="1"/>
  <c r="T79" i="11"/>
  <c r="S79" i="11"/>
  <c r="O79" i="11"/>
  <c r="P79" i="11" s="1"/>
  <c r="T78" i="11"/>
  <c r="S78" i="11"/>
  <c r="O78" i="11"/>
  <c r="P78" i="11" s="1"/>
  <c r="T77" i="11"/>
  <c r="S77" i="11"/>
  <c r="O77" i="11"/>
  <c r="P77" i="11" s="1"/>
  <c r="T76" i="11"/>
  <c r="S76" i="11"/>
  <c r="O76" i="11"/>
  <c r="P76" i="11" s="1"/>
  <c r="T75" i="11"/>
  <c r="S75" i="11"/>
  <c r="O75" i="11"/>
  <c r="P75" i="11" s="1"/>
  <c r="T74" i="11"/>
  <c r="S74" i="11"/>
  <c r="O74" i="11"/>
  <c r="P74" i="11" s="1"/>
  <c r="T73" i="11"/>
  <c r="S73" i="11"/>
  <c r="O73" i="11"/>
  <c r="P73" i="11" s="1"/>
  <c r="T72" i="11"/>
  <c r="S72" i="11"/>
  <c r="O72" i="11"/>
  <c r="P72" i="11" s="1"/>
  <c r="T71" i="11"/>
  <c r="S71" i="11"/>
  <c r="O71" i="11"/>
  <c r="P71" i="11" s="1"/>
  <c r="T70" i="11"/>
  <c r="S70" i="11"/>
  <c r="O70" i="11"/>
  <c r="P70" i="11" s="1"/>
  <c r="T69" i="11"/>
  <c r="S69" i="11"/>
  <c r="O69" i="11"/>
  <c r="P69" i="11" s="1"/>
  <c r="T68" i="11"/>
  <c r="S68" i="11"/>
  <c r="O68" i="11"/>
  <c r="P68" i="11" s="1"/>
  <c r="T67" i="11"/>
  <c r="S67" i="11"/>
  <c r="O67" i="11"/>
  <c r="P67" i="11" s="1"/>
  <c r="T66" i="11"/>
  <c r="S66" i="11"/>
  <c r="O66" i="11"/>
  <c r="P66" i="11" s="1"/>
  <c r="T65" i="11"/>
  <c r="S65" i="11"/>
  <c r="O65" i="11"/>
  <c r="P65" i="11" s="1"/>
  <c r="T64" i="11"/>
  <c r="S64" i="11"/>
  <c r="O64" i="11"/>
  <c r="P64" i="11" s="1"/>
  <c r="T63" i="11"/>
  <c r="S63" i="11"/>
  <c r="O63" i="11"/>
  <c r="P63" i="11" s="1"/>
  <c r="T62" i="11"/>
  <c r="S62" i="11"/>
  <c r="O62" i="11"/>
  <c r="P62" i="11" s="1"/>
  <c r="T61" i="11"/>
  <c r="S61" i="11"/>
  <c r="O61" i="11"/>
  <c r="P61" i="11" s="1"/>
  <c r="T60" i="11"/>
  <c r="S60" i="11"/>
  <c r="O60" i="11"/>
  <c r="P60" i="11" s="1"/>
  <c r="T59" i="11"/>
  <c r="S59" i="11"/>
  <c r="O59" i="11"/>
  <c r="P59" i="11" s="1"/>
  <c r="T58" i="11"/>
  <c r="S58" i="11"/>
  <c r="O58" i="11"/>
  <c r="P58" i="11" s="1"/>
  <c r="T57" i="11"/>
  <c r="S57" i="11"/>
  <c r="O57" i="11"/>
  <c r="P57" i="11" s="1"/>
  <c r="T56" i="11"/>
  <c r="S56" i="11"/>
  <c r="O56" i="11"/>
  <c r="P56" i="11" s="1"/>
  <c r="T55" i="11"/>
  <c r="S55" i="11"/>
  <c r="O55" i="11"/>
  <c r="P55" i="11" s="1"/>
  <c r="T54" i="11"/>
  <c r="S54" i="11"/>
  <c r="O54" i="11"/>
  <c r="P54" i="11" s="1"/>
  <c r="T53" i="11"/>
  <c r="S53" i="11"/>
  <c r="O53" i="11"/>
  <c r="P53" i="11" s="1"/>
  <c r="T52" i="11"/>
  <c r="S52" i="11"/>
  <c r="O52" i="11"/>
  <c r="P52" i="11" s="1"/>
  <c r="T51" i="11"/>
  <c r="S51" i="11"/>
  <c r="O51" i="11"/>
  <c r="P51" i="11" s="1"/>
  <c r="T50" i="11"/>
  <c r="S50" i="11"/>
  <c r="O50" i="11"/>
  <c r="P50" i="11" s="1"/>
  <c r="T49" i="11"/>
  <c r="S49" i="11"/>
  <c r="O49" i="11"/>
  <c r="P49" i="11" s="1"/>
  <c r="T48" i="11"/>
  <c r="S48" i="11"/>
  <c r="O48" i="11"/>
  <c r="P48" i="11" s="1"/>
  <c r="T47" i="11"/>
  <c r="S47" i="11"/>
  <c r="O47" i="11"/>
  <c r="P47" i="11" s="1"/>
  <c r="T46" i="11"/>
  <c r="S46" i="11"/>
  <c r="O46" i="11"/>
  <c r="P46" i="11" s="1"/>
  <c r="T45" i="11"/>
  <c r="S45" i="11"/>
  <c r="O45" i="11"/>
  <c r="P45" i="11" s="1"/>
  <c r="T44" i="11"/>
  <c r="S44" i="11"/>
  <c r="O44" i="11"/>
  <c r="P44" i="11" s="1"/>
  <c r="T43" i="11"/>
  <c r="S43" i="11"/>
  <c r="O43" i="11"/>
  <c r="P43" i="11" s="1"/>
  <c r="T42" i="11"/>
  <c r="S42" i="11"/>
  <c r="O42" i="11"/>
  <c r="P42" i="11" s="1"/>
  <c r="T41" i="11"/>
  <c r="S41" i="11"/>
  <c r="O41" i="11"/>
  <c r="P41" i="11" s="1"/>
  <c r="T40" i="11"/>
  <c r="S40" i="11"/>
  <c r="O40" i="11"/>
  <c r="P40" i="11" s="1"/>
  <c r="T39" i="11"/>
  <c r="S39" i="11"/>
  <c r="O39" i="11"/>
  <c r="P39" i="11" s="1"/>
  <c r="T38" i="11"/>
  <c r="S38" i="11"/>
  <c r="O38" i="11"/>
  <c r="P38" i="11" s="1"/>
  <c r="T37" i="11"/>
  <c r="S37" i="11"/>
  <c r="O37" i="11"/>
  <c r="P37" i="11" s="1"/>
  <c r="T36" i="11"/>
  <c r="S36" i="11"/>
  <c r="O36" i="11"/>
  <c r="P36" i="11" s="1"/>
  <c r="T35" i="11"/>
  <c r="S35" i="11"/>
  <c r="O35" i="11"/>
  <c r="P35" i="11" s="1"/>
  <c r="T34" i="11"/>
  <c r="S34" i="11"/>
  <c r="O34" i="11"/>
  <c r="P34" i="11" s="1"/>
  <c r="T33" i="11"/>
  <c r="S33" i="11"/>
  <c r="O33" i="11"/>
  <c r="P33" i="11" s="1"/>
  <c r="T32" i="11"/>
  <c r="S32" i="11"/>
  <c r="O32" i="11"/>
  <c r="P32" i="11" s="1"/>
  <c r="T31" i="11"/>
  <c r="S31" i="11"/>
  <c r="O31" i="11"/>
  <c r="P31" i="11" s="1"/>
  <c r="T30" i="11"/>
  <c r="S30" i="11"/>
  <c r="O30" i="11"/>
  <c r="P30" i="11" s="1"/>
  <c r="T29" i="11"/>
  <c r="S29" i="11"/>
  <c r="O29" i="11"/>
  <c r="P29" i="11" s="1"/>
  <c r="T28" i="11"/>
  <c r="S28" i="11"/>
  <c r="O28" i="11"/>
  <c r="P28" i="11" s="1"/>
  <c r="T27" i="11"/>
  <c r="S27" i="11"/>
  <c r="O27" i="11"/>
  <c r="P27" i="11" s="1"/>
  <c r="T26" i="11"/>
  <c r="S26" i="11"/>
  <c r="O26" i="11"/>
  <c r="P26" i="11" s="1"/>
  <c r="T25" i="11"/>
  <c r="S25" i="11"/>
  <c r="O25" i="11"/>
  <c r="P25" i="11" s="1"/>
  <c r="T24" i="11"/>
  <c r="S24" i="11"/>
  <c r="O24" i="11"/>
  <c r="P24" i="11" s="1"/>
  <c r="T23" i="11"/>
  <c r="S23" i="11"/>
  <c r="O23" i="11"/>
  <c r="P23" i="11" s="1"/>
  <c r="T22" i="11"/>
  <c r="S22" i="11"/>
  <c r="O22" i="11"/>
  <c r="P22" i="11" s="1"/>
  <c r="T21" i="11"/>
  <c r="S21" i="11"/>
  <c r="O21" i="11"/>
  <c r="P21" i="11" s="1"/>
  <c r="T20" i="11"/>
  <c r="S20" i="11"/>
  <c r="O20" i="11"/>
  <c r="P20" i="11" s="1"/>
  <c r="T19" i="11"/>
  <c r="S19" i="11"/>
  <c r="O19" i="11"/>
  <c r="P19" i="11" s="1"/>
  <c r="T18" i="11"/>
  <c r="S18" i="11"/>
  <c r="O18" i="11"/>
  <c r="P18" i="11" s="1"/>
  <c r="T17" i="11"/>
  <c r="S17" i="11"/>
  <c r="O17" i="11"/>
  <c r="P17" i="11" s="1"/>
  <c r="T16" i="11"/>
  <c r="S16" i="11"/>
  <c r="O16" i="11"/>
  <c r="P16" i="11" s="1"/>
  <c r="T15" i="11"/>
  <c r="S15" i="11"/>
  <c r="O15" i="11"/>
  <c r="P15" i="11" s="1"/>
  <c r="T14" i="11"/>
  <c r="S14" i="11"/>
  <c r="O14" i="11"/>
  <c r="P14" i="11" s="1"/>
  <c r="T13" i="11"/>
  <c r="S13" i="11"/>
  <c r="O13" i="11"/>
  <c r="P13" i="11" s="1"/>
  <c r="T12" i="11"/>
  <c r="S12" i="11"/>
  <c r="O12" i="11"/>
  <c r="P12" i="11" s="1"/>
  <c r="T11" i="11"/>
  <c r="S11" i="11"/>
  <c r="O11" i="11"/>
  <c r="P11" i="11" s="1"/>
  <c r="T10" i="11"/>
  <c r="S10" i="11"/>
  <c r="O10" i="11"/>
  <c r="P10" i="11" s="1"/>
  <c r="T9" i="11"/>
  <c r="S9" i="11"/>
  <c r="O9" i="11"/>
  <c r="P9" i="11" s="1"/>
  <c r="T8" i="11"/>
  <c r="S8" i="11"/>
  <c r="O8" i="11"/>
  <c r="P8" i="11" s="1"/>
  <c r="T7" i="11"/>
  <c r="S7" i="11"/>
  <c r="O7" i="11"/>
  <c r="P7" i="11" s="1"/>
  <c r="T6" i="11"/>
  <c r="S6" i="11"/>
  <c r="O6" i="11"/>
  <c r="P6" i="11" s="1"/>
  <c r="T5" i="11"/>
  <c r="S5" i="11"/>
  <c r="O5" i="11"/>
  <c r="P5" i="11" s="1"/>
  <c r="T4" i="11"/>
  <c r="S4" i="11"/>
  <c r="O4" i="11"/>
  <c r="P4" i="11" s="1"/>
  <c r="T3" i="11"/>
  <c r="S3" i="11"/>
  <c r="O3" i="11"/>
  <c r="O133" i="11" s="1"/>
  <c r="O59" i="5"/>
  <c r="P59" i="5" s="1"/>
  <c r="S59" i="5"/>
  <c r="T59" i="5" s="1"/>
  <c r="O21" i="5"/>
  <c r="P21" i="5" s="1"/>
  <c r="S21" i="5"/>
  <c r="T21" i="5" s="1"/>
  <c r="O54" i="5"/>
  <c r="P54" i="5" s="1"/>
  <c r="S54" i="5"/>
  <c r="T54" i="5" s="1"/>
  <c r="O46" i="5"/>
  <c r="P46" i="5" s="1"/>
  <c r="S46" i="5"/>
  <c r="T46" i="5" s="1"/>
  <c r="O82" i="5"/>
  <c r="P82" i="5" s="1"/>
  <c r="S82" i="5"/>
  <c r="T82" i="5"/>
  <c r="O4" i="5"/>
  <c r="P4" i="5" s="1"/>
  <c r="S4" i="5"/>
  <c r="T4" i="5" s="1"/>
  <c r="O103" i="5"/>
  <c r="P103" i="5" s="1"/>
  <c r="S103" i="5"/>
  <c r="T103" i="5" s="1"/>
  <c r="O11" i="5"/>
  <c r="P11" i="5" s="1"/>
  <c r="S11" i="5"/>
  <c r="T11" i="5"/>
  <c r="O51" i="5"/>
  <c r="P51" i="5" s="1"/>
  <c r="S51" i="5"/>
  <c r="T51" i="5"/>
  <c r="O52" i="5"/>
  <c r="P52" i="5" s="1"/>
  <c r="S52" i="5"/>
  <c r="T52" i="5" s="1"/>
  <c r="O88" i="5"/>
  <c r="P88" i="5" s="1"/>
  <c r="S88" i="5"/>
  <c r="T88" i="5"/>
  <c r="O90" i="5"/>
  <c r="P90" i="5" s="1"/>
  <c r="S90" i="5"/>
  <c r="T90" i="5"/>
  <c r="O64" i="5"/>
  <c r="P64" i="5" s="1"/>
  <c r="S64" i="5"/>
  <c r="T64" i="5"/>
  <c r="O36" i="5"/>
  <c r="P36" i="5" s="1"/>
  <c r="S36" i="5"/>
  <c r="T36" i="5" s="1"/>
  <c r="O7" i="5"/>
  <c r="P7" i="5" s="1"/>
  <c r="S7" i="5"/>
  <c r="T7" i="5"/>
  <c r="O89" i="5"/>
  <c r="P89" i="5" s="1"/>
  <c r="S89" i="5"/>
  <c r="T89" i="5"/>
  <c r="O30" i="5"/>
  <c r="P30" i="5" s="1"/>
  <c r="S30" i="5"/>
  <c r="T30" i="5" s="1"/>
  <c r="O22" i="5"/>
  <c r="P22" i="5" s="1"/>
  <c r="S22" i="5"/>
  <c r="T22" i="5" s="1"/>
  <c r="O6" i="5"/>
  <c r="P6" i="5" s="1"/>
  <c r="S6" i="5"/>
  <c r="T6" i="5"/>
  <c r="O106" i="5"/>
  <c r="P106" i="5" s="1"/>
  <c r="S106" i="5"/>
  <c r="T106" i="5" s="1"/>
  <c r="O65" i="5"/>
  <c r="P65" i="5" s="1"/>
  <c r="S65" i="5"/>
  <c r="T65" i="5"/>
  <c r="O71" i="5"/>
  <c r="P71" i="5" s="1"/>
  <c r="S71" i="5"/>
  <c r="T71" i="5" s="1"/>
  <c r="O61" i="5"/>
  <c r="P61" i="5" s="1"/>
  <c r="S61" i="5"/>
  <c r="T61" i="5" s="1"/>
  <c r="O77" i="5"/>
  <c r="P77" i="5" s="1"/>
  <c r="S77" i="5"/>
  <c r="T77" i="5"/>
  <c r="O91" i="5"/>
  <c r="P91" i="5" s="1"/>
  <c r="S91" i="5"/>
  <c r="T91" i="5"/>
  <c r="O94" i="5"/>
  <c r="P94" i="5" s="1"/>
  <c r="S94" i="5"/>
  <c r="T94" i="5" s="1"/>
  <c r="O34" i="5"/>
  <c r="P34" i="5" s="1"/>
  <c r="S34" i="5"/>
  <c r="T34" i="5"/>
  <c r="O73" i="5"/>
  <c r="P73" i="5" s="1"/>
  <c r="S73" i="5"/>
  <c r="T73" i="5"/>
  <c r="O76" i="5"/>
  <c r="P76" i="5" s="1"/>
  <c r="S76" i="5"/>
  <c r="T76" i="5"/>
  <c r="O68" i="5"/>
  <c r="P68" i="5" s="1"/>
  <c r="S68" i="5"/>
  <c r="T68" i="5" s="1"/>
  <c r="O3" i="5"/>
  <c r="P3" i="5" s="1"/>
  <c r="S3" i="5"/>
  <c r="T3" i="5"/>
  <c r="O83" i="5"/>
  <c r="P83" i="5" s="1"/>
  <c r="S83" i="5"/>
  <c r="T83" i="5" s="1"/>
  <c r="O23" i="5"/>
  <c r="P23" i="5" s="1"/>
  <c r="S23" i="5"/>
  <c r="T23" i="5" s="1"/>
  <c r="O41" i="5"/>
  <c r="P41" i="5" s="1"/>
  <c r="S41" i="5"/>
  <c r="T41" i="5" s="1"/>
  <c r="O101" i="5"/>
  <c r="P101" i="5" s="1"/>
  <c r="S101" i="5"/>
  <c r="T101" i="5"/>
  <c r="O8" i="5"/>
  <c r="P8" i="5" s="1"/>
  <c r="S8" i="5"/>
  <c r="T8" i="5" s="1"/>
  <c r="O17" i="5"/>
  <c r="P17" i="5" s="1"/>
  <c r="S17" i="5"/>
  <c r="T17" i="5"/>
  <c r="O26" i="5"/>
  <c r="P26" i="5" s="1"/>
  <c r="S26" i="5"/>
  <c r="T26" i="5" s="1"/>
  <c r="O15" i="5"/>
  <c r="P15" i="5" s="1"/>
  <c r="S15" i="5"/>
  <c r="T15" i="5" s="1"/>
  <c r="O35" i="5"/>
  <c r="P35" i="5" s="1"/>
  <c r="S35" i="5"/>
  <c r="T35" i="5"/>
  <c r="O67" i="5"/>
  <c r="P67" i="5" s="1"/>
  <c r="S67" i="5"/>
  <c r="T67" i="5"/>
  <c r="O86" i="5"/>
  <c r="P86" i="5" s="1"/>
  <c r="S86" i="5"/>
  <c r="T86" i="5" s="1"/>
  <c r="O31" i="5"/>
  <c r="P31" i="5" s="1"/>
  <c r="S31" i="5"/>
  <c r="T31" i="5"/>
  <c r="O63" i="5"/>
  <c r="P63" i="5" s="1"/>
  <c r="S63" i="5"/>
  <c r="T63" i="5"/>
  <c r="O53" i="5"/>
  <c r="P53" i="5" s="1"/>
  <c r="S53" i="5"/>
  <c r="T53" i="5"/>
  <c r="O42" i="5"/>
  <c r="P42" i="5" s="1"/>
  <c r="S42" i="5"/>
  <c r="T42" i="5" s="1"/>
  <c r="O100" i="5"/>
  <c r="P100" i="5" s="1"/>
  <c r="S100" i="5"/>
  <c r="T100" i="5"/>
  <c r="O45" i="5"/>
  <c r="P45" i="5" s="1"/>
  <c r="S45" i="5"/>
  <c r="T45" i="5"/>
  <c r="O9" i="5"/>
  <c r="P9" i="5" s="1"/>
  <c r="S9" i="5"/>
  <c r="T9" i="5" s="1"/>
  <c r="O107" i="5"/>
  <c r="P107" i="5" s="1"/>
  <c r="S107" i="5"/>
  <c r="T107" i="5" s="1"/>
  <c r="O25" i="5"/>
  <c r="P25" i="5" s="1"/>
  <c r="S25" i="5"/>
  <c r="T25" i="5"/>
  <c r="O40" i="5"/>
  <c r="P40" i="5" s="1"/>
  <c r="S40" i="5"/>
  <c r="T40" i="5" s="1"/>
  <c r="O27" i="5"/>
  <c r="P27" i="5" s="1"/>
  <c r="S27" i="5"/>
  <c r="T27" i="5"/>
  <c r="O49" i="5"/>
  <c r="P49" i="5" s="1"/>
  <c r="S49" i="5"/>
  <c r="T49" i="5" s="1"/>
  <c r="O33" i="5"/>
  <c r="P33" i="5" s="1"/>
  <c r="S33" i="5"/>
  <c r="T33" i="5" s="1"/>
  <c r="O102" i="5"/>
  <c r="P102" i="5" s="1"/>
  <c r="S102" i="5"/>
  <c r="T102" i="5"/>
  <c r="O105" i="5"/>
  <c r="P105" i="5" s="1"/>
  <c r="S105" i="5"/>
  <c r="T105" i="5"/>
  <c r="O32" i="5"/>
  <c r="P32" i="5" s="1"/>
  <c r="S32" i="5"/>
  <c r="T32" i="5" s="1"/>
  <c r="O75" i="5"/>
  <c r="P75" i="5" s="1"/>
  <c r="S75" i="5"/>
  <c r="T75" i="5"/>
  <c r="O97" i="5"/>
  <c r="P97" i="5" s="1"/>
  <c r="S97" i="5"/>
  <c r="T97" i="5"/>
  <c r="O78" i="5"/>
  <c r="P78" i="5" s="1"/>
  <c r="S78" i="5"/>
  <c r="T78" i="5"/>
  <c r="O108" i="5"/>
  <c r="P108" i="5" s="1"/>
  <c r="S108" i="5"/>
  <c r="T108" i="5" s="1"/>
  <c r="O29" i="5"/>
  <c r="P29" i="5" s="1"/>
  <c r="S29" i="5"/>
  <c r="T29" i="5"/>
  <c r="O10" i="5"/>
  <c r="P10" i="5" s="1"/>
  <c r="S10" i="5"/>
  <c r="T10" i="5"/>
  <c r="O104" i="5"/>
  <c r="P104" i="5" s="1"/>
  <c r="S104" i="5"/>
  <c r="T104" i="5" s="1"/>
  <c r="O57" i="5"/>
  <c r="P57" i="5" s="1"/>
  <c r="S57" i="5"/>
  <c r="T57" i="5" s="1"/>
  <c r="O37" i="5"/>
  <c r="P37" i="5" s="1"/>
  <c r="S37" i="5"/>
  <c r="T37" i="5"/>
  <c r="O80" i="5"/>
  <c r="P80" i="5" s="1"/>
  <c r="S80" i="5"/>
  <c r="T80" i="5" s="1"/>
  <c r="O28" i="5"/>
  <c r="P28" i="5" s="1"/>
  <c r="S28" i="5"/>
  <c r="T28" i="5"/>
  <c r="O95" i="5"/>
  <c r="P95" i="5" s="1"/>
  <c r="S95" i="5"/>
  <c r="T95" i="5" s="1"/>
  <c r="O55" i="5"/>
  <c r="P55" i="5" s="1"/>
  <c r="S55" i="5"/>
  <c r="T55" i="5" s="1"/>
  <c r="O19" i="5"/>
  <c r="P19" i="5" s="1"/>
  <c r="S19" i="5"/>
  <c r="T19" i="5"/>
  <c r="O70" i="5"/>
  <c r="P70" i="5" s="1"/>
  <c r="S70" i="5"/>
  <c r="T70" i="5"/>
  <c r="O43" i="5"/>
  <c r="P43" i="5" s="1"/>
  <c r="S43" i="5"/>
  <c r="T43" i="5" s="1"/>
  <c r="O85" i="5"/>
  <c r="P85" i="5" s="1"/>
  <c r="S85" i="5"/>
  <c r="T85" i="5"/>
  <c r="O39" i="5"/>
  <c r="P39" i="5" s="1"/>
  <c r="S39" i="5"/>
  <c r="T39" i="5"/>
  <c r="O93" i="5"/>
  <c r="P93" i="5" s="1"/>
  <c r="S93" i="5"/>
  <c r="T93" i="5"/>
  <c r="O50" i="5"/>
  <c r="P50" i="5" s="1"/>
  <c r="S50" i="5"/>
  <c r="T50" i="5" s="1"/>
  <c r="O81" i="5"/>
  <c r="P81" i="5" s="1"/>
  <c r="S81" i="5"/>
  <c r="T81" i="5"/>
  <c r="O66" i="5"/>
  <c r="P66" i="5" s="1"/>
  <c r="S66" i="5"/>
  <c r="T66" i="5"/>
  <c r="O24" i="5"/>
  <c r="P24" i="5" s="1"/>
  <c r="S24" i="5"/>
  <c r="T24" i="5" s="1"/>
  <c r="O12" i="5"/>
  <c r="P12" i="5" s="1"/>
  <c r="S12" i="5"/>
  <c r="T12" i="5" s="1"/>
  <c r="O92" i="5"/>
  <c r="P92" i="5" s="1"/>
  <c r="S92" i="5"/>
  <c r="T92" i="5"/>
  <c r="O79" i="5"/>
  <c r="P79" i="5" s="1"/>
  <c r="S79" i="5"/>
  <c r="T79" i="5" s="1"/>
  <c r="O47" i="5"/>
  <c r="P47" i="5" s="1"/>
  <c r="S47" i="5"/>
  <c r="T47" i="5"/>
  <c r="O38" i="5"/>
  <c r="P38" i="5"/>
  <c r="S38" i="5"/>
  <c r="T38" i="5"/>
  <c r="O74" i="5"/>
  <c r="P74" i="5"/>
  <c r="S74" i="5"/>
  <c r="T74" i="5"/>
  <c r="O58" i="5"/>
  <c r="P58" i="5"/>
  <c r="S58" i="5"/>
  <c r="T58" i="5"/>
  <c r="O69" i="5"/>
  <c r="P69" i="5"/>
  <c r="S69" i="5"/>
  <c r="T69" i="5"/>
  <c r="O20" i="5"/>
  <c r="P20" i="5" s="1"/>
  <c r="S20" i="5"/>
  <c r="T20" i="5"/>
  <c r="O13" i="5"/>
  <c r="P13" i="5" s="1"/>
  <c r="S13" i="5"/>
  <c r="T13" i="5"/>
  <c r="O48" i="5"/>
  <c r="P48" i="5" s="1"/>
  <c r="S48" i="5"/>
  <c r="T48" i="5"/>
  <c r="O5" i="5"/>
  <c r="P5" i="5" s="1"/>
  <c r="S5" i="5"/>
  <c r="T5" i="5"/>
  <c r="O62" i="5"/>
  <c r="P62" i="5" s="1"/>
  <c r="S62" i="5"/>
  <c r="T62" i="5"/>
  <c r="O109" i="5"/>
  <c r="P109" i="5" s="1"/>
  <c r="S109" i="5"/>
  <c r="T109" i="5"/>
  <c r="O99" i="5"/>
  <c r="P99" i="5" s="1"/>
  <c r="S99" i="5"/>
  <c r="T99" i="5"/>
  <c r="O14" i="5"/>
  <c r="P14" i="5" s="1"/>
  <c r="S14" i="5"/>
  <c r="T14" i="5"/>
  <c r="O60" i="5"/>
  <c r="P60" i="5" s="1"/>
  <c r="S60" i="5"/>
  <c r="T60" i="5"/>
  <c r="O18" i="5"/>
  <c r="P18" i="5" s="1"/>
  <c r="S18" i="5"/>
  <c r="T18" i="5"/>
  <c r="O56" i="5"/>
  <c r="P56" i="5" s="1"/>
  <c r="S56" i="5"/>
  <c r="T56" i="5"/>
  <c r="R112" i="6"/>
  <c r="Q112" i="6"/>
  <c r="N112" i="6"/>
  <c r="M112" i="6"/>
  <c r="L112" i="6"/>
  <c r="K112" i="6"/>
  <c r="J112" i="6"/>
  <c r="I112" i="6"/>
  <c r="H112" i="6"/>
  <c r="G112" i="6"/>
  <c r="F112" i="6"/>
  <c r="C112" i="6"/>
  <c r="C112" i="5"/>
  <c r="H112" i="5"/>
  <c r="I112" i="5"/>
  <c r="J112" i="5"/>
  <c r="K112" i="5"/>
  <c r="L112" i="5"/>
  <c r="M112" i="5"/>
  <c r="N112" i="5"/>
  <c r="G112" i="5"/>
  <c r="F112" i="5"/>
  <c r="E112" i="5"/>
  <c r="K113" i="6" l="1"/>
  <c r="Q113" i="6"/>
  <c r="P114" i="6"/>
  <c r="P116" i="6"/>
  <c r="O117" i="6"/>
  <c r="T116" i="6"/>
  <c r="S117" i="6"/>
  <c r="T114" i="6"/>
  <c r="S115" i="6"/>
  <c r="I113" i="6"/>
  <c r="H113" i="6"/>
  <c r="L113" i="6"/>
  <c r="F113" i="6"/>
  <c r="J113" i="6"/>
  <c r="N113" i="6"/>
  <c r="E113" i="6"/>
  <c r="R113" i="6"/>
  <c r="S112" i="6"/>
  <c r="S113" i="6" s="1"/>
  <c r="G113" i="6"/>
  <c r="M113" i="6"/>
  <c r="P3" i="11"/>
  <c r="P133" i="11" s="1"/>
  <c r="O112" i="6"/>
  <c r="O113" i="6" s="1"/>
  <c r="C135" i="1"/>
  <c r="D135" i="1"/>
  <c r="E135" i="1"/>
  <c r="F135" i="1"/>
  <c r="G135" i="1"/>
  <c r="H135" i="1"/>
  <c r="I135" i="1"/>
  <c r="J135" i="1"/>
  <c r="K135" i="1"/>
  <c r="L135" i="1"/>
  <c r="M135" i="1"/>
  <c r="B135" i="1"/>
  <c r="S98" i="5"/>
  <c r="T98" i="5" s="1"/>
  <c r="S96" i="5"/>
  <c r="T96" i="5" s="1"/>
  <c r="S72" i="5"/>
  <c r="T72" i="5" s="1"/>
  <c r="S87" i="5"/>
  <c r="T87" i="5" s="1"/>
  <c r="S84" i="5"/>
  <c r="T84" i="5" s="1"/>
  <c r="S44" i="5"/>
  <c r="T44" i="5" s="1"/>
  <c r="S16" i="5"/>
  <c r="T16" i="5" s="1"/>
  <c r="O98" i="5"/>
  <c r="P98" i="5" s="1"/>
  <c r="O96" i="5"/>
  <c r="P96" i="5" s="1"/>
  <c r="O72" i="5"/>
  <c r="P72" i="5" s="1"/>
  <c r="O87" i="5"/>
  <c r="P87" i="5" s="1"/>
  <c r="O84" i="5"/>
  <c r="O44" i="5"/>
  <c r="P44" i="5" s="1"/>
  <c r="O16" i="5"/>
  <c r="P16" i="5" s="1"/>
  <c r="B112" i="3"/>
  <c r="C112" i="3"/>
  <c r="D112" i="3"/>
  <c r="E112" i="3"/>
  <c r="F112" i="3"/>
  <c r="G112" i="3"/>
  <c r="H112" i="3"/>
  <c r="I112" i="3"/>
  <c r="J112" i="3"/>
  <c r="K112" i="3"/>
  <c r="L112" i="3"/>
  <c r="M112" i="3"/>
  <c r="B121" i="2"/>
  <c r="C121" i="2"/>
  <c r="D121" i="2"/>
  <c r="E121" i="2"/>
  <c r="F121" i="2"/>
  <c r="G121" i="2"/>
  <c r="H121" i="2"/>
  <c r="I121" i="2"/>
  <c r="J121" i="2"/>
  <c r="K121" i="2"/>
  <c r="L121" i="2"/>
  <c r="M121" i="2"/>
  <c r="B131" i="1"/>
  <c r="B133" i="1" s="1"/>
  <c r="C131" i="1"/>
  <c r="C133" i="1" s="1"/>
  <c r="D131" i="1"/>
  <c r="D133" i="1" s="1"/>
  <c r="E131" i="1"/>
  <c r="E133" i="1" s="1"/>
  <c r="F131" i="1"/>
  <c r="F133" i="1" s="1"/>
  <c r="G131" i="1"/>
  <c r="G133" i="1" s="1"/>
  <c r="H131" i="1"/>
  <c r="H133" i="1" s="1"/>
  <c r="I131" i="1"/>
  <c r="I133" i="1" s="1"/>
  <c r="J131" i="1"/>
  <c r="J133" i="1" s="1"/>
  <c r="K131" i="1"/>
  <c r="K133" i="1" s="1"/>
  <c r="L131" i="1"/>
  <c r="L133" i="1" s="1"/>
  <c r="M131" i="1"/>
  <c r="M133" i="1" s="1"/>
  <c r="P112" i="6" l="1"/>
  <c r="T112" i="6"/>
  <c r="P84" i="5"/>
  <c r="P112" i="5" s="1"/>
  <c r="O112" i="5"/>
  <c r="B132" i="1"/>
  <c r="J132" i="1"/>
  <c r="F132" i="1"/>
  <c r="M132" i="1"/>
  <c r="I132" i="1"/>
  <c r="E132" i="1"/>
  <c r="L132" i="1"/>
  <c r="H132" i="1"/>
  <c r="D132" i="1"/>
  <c r="K132" i="1"/>
  <c r="G132" i="1"/>
  <c r="C132" i="1"/>
</calcChain>
</file>

<file path=xl/sharedStrings.xml><?xml version="1.0" encoding="utf-8"?>
<sst xmlns="http://schemas.openxmlformats.org/spreadsheetml/2006/main" count="3134" uniqueCount="1086">
  <si>
    <t>Nom</t>
  </si>
  <si>
    <t>RefInstallUnique</t>
  </si>
  <si>
    <t>CA chantier</t>
  </si>
  <si>
    <t>CA autoc</t>
  </si>
  <si>
    <t>CA Total</t>
  </si>
  <si>
    <t>Redevance</t>
  </si>
  <si>
    <t>Redevance auto</t>
  </si>
  <si>
    <t>TotalRedevance</t>
  </si>
  <si>
    <t>TotalRedevanceBE</t>
  </si>
  <si>
    <t>ControleBE</t>
  </si>
  <si>
    <t>Assurance</t>
  </si>
  <si>
    <t>Certificat</t>
  </si>
  <si>
    <t>Nb de chantier</t>
  </si>
  <si>
    <t>Nb suivi autoc</t>
  </si>
  <si>
    <t>SAS AGRAFEUIL TP - AGRAFEUIL JEROME</t>
  </si>
  <si>
    <t>PA filtres plantés - ANDRIANASOLO Patrick</t>
  </si>
  <si>
    <t>SARL JF AUBRY - AUBRY Jean-François</t>
  </si>
  <si>
    <t>AQUAMUNDA - AUNE Sylvain</t>
  </si>
  <si>
    <t>ACQUA PLANT - BALL Claude</t>
  </si>
  <si>
    <t>IS'EAU ENERGIE - BAYART Isabelle</t>
  </si>
  <si>
    <t>BERTHOLON YAN</t>
  </si>
  <si>
    <t>ALDECLIC - BERTIN Luc</t>
  </si>
  <si>
    <t>BIGOT TRAVAUX PUBLICS - BIGOT Gilles</t>
  </si>
  <si>
    <t>JARDIN BLANC - BLANC Stéphane</t>
  </si>
  <si>
    <t>Paysages Vivants - BODERIOU Camille et Olivier</t>
  </si>
  <si>
    <t>BOIS ET PAYSAGES - Bois Thierry</t>
  </si>
  <si>
    <t>BOISTEL Arnaud</t>
  </si>
  <si>
    <t>JARDINS DE LAURENT - BOSSONNAY laurent</t>
  </si>
  <si>
    <t>Ent BOURBIGOT Jean-Luc - BOURBIGOT Jean-luc</t>
  </si>
  <si>
    <t>Brochard Jean Marie</t>
  </si>
  <si>
    <t>AQUA  THEME - BROUYERE Josée</t>
  </si>
  <si>
    <t>OCRE - BULLIER Bastien</t>
  </si>
  <si>
    <t>Couleur Nature - BURBAUD Philippe &amp; Mary</t>
  </si>
  <si>
    <t>PAYSAGE DU SUD - CARON JULIEN</t>
  </si>
  <si>
    <t>SMC - CARPENTIER LUDOVIC</t>
  </si>
  <si>
    <t>Chagneux Environnement - CHAGNEUX Stephane</t>
  </si>
  <si>
    <t>PJB Paysage - CHAUCHIS Christophe</t>
  </si>
  <si>
    <t>AIRTEREO - CLAISSE Laurent</t>
  </si>
  <si>
    <t>TP TRIGUEBOIRE - CLAUZET Michel</t>
  </si>
  <si>
    <t>CLAVEL Joël</t>
  </si>
  <si>
    <t>COGNEE MICKAEL</t>
  </si>
  <si>
    <t>Combier Paysage - COMBIER Frédéric</t>
  </si>
  <si>
    <t>BROCELIANDE PAYSAGE - CORBEL Dominique</t>
  </si>
  <si>
    <t>BC JARDINS - CORMERAIS Bastien</t>
  </si>
  <si>
    <t>EURL Benjamin Couturier - Couturier Benjamin</t>
  </si>
  <si>
    <t>ASSOCIATION ENFANTS PAYS BELEYME - Dallongeville bruno</t>
  </si>
  <si>
    <t>DAVID Fabrien TP - DAVID Fabien</t>
  </si>
  <si>
    <t>DAVOUST Jérôme</t>
  </si>
  <si>
    <t>TYPHA - DE LA PORTE - GOLDIN PIERRE - LEON</t>
  </si>
  <si>
    <t>AQUA SCENE - DE MONSPEY Ghislain</t>
  </si>
  <si>
    <t>AZUR GARDENS - DELAVEAU Stéphane</t>
  </si>
  <si>
    <t>Del,A,TP - DELBANCUT Anthony</t>
  </si>
  <si>
    <t>Les Jardins Delonglée - DELONGLEE Thierry</t>
  </si>
  <si>
    <t>OLRY ERNEST &amp; CIE - DENTZ Thomas</t>
  </si>
  <si>
    <t>DESCHAMPS - DESCHAMPS JEROME</t>
  </si>
  <si>
    <t>DOS SANTOS ET FILS  - DOS SANTOS  ALEXANDRE</t>
  </si>
  <si>
    <t>3DTP - DUCROS LIONEL</t>
  </si>
  <si>
    <t>DUFLOER OLIVIER</t>
  </si>
  <si>
    <t>L'ESPRIT NATURE CREATION - DUPUIS Philippe</t>
  </si>
  <si>
    <t>ESCAICH Philippe</t>
  </si>
  <si>
    <t>SARL Jardins &amp; paysages du Ht Lignon - ESCARRAT Didier</t>
  </si>
  <si>
    <t>ACTIPAYSAGE - EVERAERE Denis</t>
  </si>
  <si>
    <t>ASSAINISSEMENT ET PAYSAGE - FAUR JEAN MARC</t>
  </si>
  <si>
    <t>ATP 07 - FERRET David</t>
  </si>
  <si>
    <t>CEVBAT - FERRET DAVID</t>
  </si>
  <si>
    <t>AF PAYSAGE - FORDOS ARNAUD</t>
  </si>
  <si>
    <t xml:space="preserve">Ec'eau terre - FRIQUET Didier </t>
  </si>
  <si>
    <t>GAFFRIC TP - GAFFRIC MICHEL</t>
  </si>
  <si>
    <t>JUSTIN TP - GAMET JUSTIN</t>
  </si>
  <si>
    <t>GARON Paysage - GARON Thierry</t>
  </si>
  <si>
    <t>LES JARDINS D'OLIVIER - GAUCHERELLE Olivier</t>
  </si>
  <si>
    <t>GAUTRAND SERVICE TERRASSEMENT - GAUTRAND DIDIER</t>
  </si>
  <si>
    <t>GREEN HOUSE - GILBERT jacques</t>
  </si>
  <si>
    <t>Paysage d'Armor - GIRAUD Benoit</t>
  </si>
  <si>
    <t>GODSON TP - GODSON Chris</t>
  </si>
  <si>
    <t>ARBOLOIR - GOUYE Pierre</t>
  </si>
  <si>
    <t xml:space="preserve">ANJOU TOURAINE AMENAGEMENT - Gouzil Franck </t>
  </si>
  <si>
    <t>GRANGER Yann</t>
  </si>
  <si>
    <t>Environnement 41 - GUESNARD Grégory</t>
  </si>
  <si>
    <t xml:space="preserve">GUIGUEN GAEL &amp; BONNEAU BAPTISTE  </t>
  </si>
  <si>
    <t>HARDY TP - HARDY Stéphane</t>
  </si>
  <si>
    <t>TRAVAUX D'HYVERT - HYVERT HUGUES</t>
  </si>
  <si>
    <t>IFTP Florent IVORRA - IVORRA  FLORENT</t>
  </si>
  <si>
    <t>JEAN Dit BAILLEUL Paysage - JEAN DIT BAILLEUL Loic</t>
  </si>
  <si>
    <t xml:space="preserve">KERBRAT JARDINS - KERBRAT Arnaud </t>
  </si>
  <si>
    <t>SARL J,M, LADET T,P, - LADET jean michel</t>
  </si>
  <si>
    <t>Travaux Publics Le Guen - LE GUEN Loïc</t>
  </si>
  <si>
    <t>LE HIR Florian</t>
  </si>
  <si>
    <t>LE LIN Christophe</t>
  </si>
  <si>
    <t>Les Rivieristes - LE ROY Patrick</t>
  </si>
  <si>
    <t>Orne et jardins - LEBOUCHER Emeric</t>
  </si>
  <si>
    <t>PEPINIERE CONSEILS - LEBOUCHER Emeric</t>
  </si>
  <si>
    <t>LEFRANC Patrick</t>
  </si>
  <si>
    <t>ELEC3000 - LEMARECHAL Dominique</t>
  </si>
  <si>
    <t>TEREO TP - LEMEY Patrice</t>
  </si>
  <si>
    <t>LEVARDON Thierry</t>
  </si>
  <si>
    <t>ART PAYSAGE - LEVAST DOMINIQUE</t>
  </si>
  <si>
    <t>Les Artisans Paysagistes - MAITRE Gilles</t>
  </si>
  <si>
    <t>COULEURS PAYSAGE - MAITRE Loïc</t>
  </si>
  <si>
    <t>ARBRE HAIE FORET - Marchand Matthieu</t>
  </si>
  <si>
    <t>EMPREINTE ENVIRONNEMENT - MARCHAND Michael</t>
  </si>
  <si>
    <t>Olivier MENARD - MENARD Olivier</t>
  </si>
  <si>
    <t>Boca Plantes - MICHAUD François</t>
  </si>
  <si>
    <t>MINIERE denis</t>
  </si>
  <si>
    <t xml:space="preserve">Modèle BE / Installateur </t>
  </si>
  <si>
    <t>TECHNATURA - MOINET Laurent</t>
  </si>
  <si>
    <t>CREUSE ECO² - MOLLAS PATRICK</t>
  </si>
  <si>
    <t>Moncorgé Créateur de Jardins - Moncorgé David</t>
  </si>
  <si>
    <t>L'EAU RAISON VERTICALE - MORTREUX SEBASTIEN</t>
  </si>
  <si>
    <t>AUBAT Environnement - NABAT Yann</t>
  </si>
  <si>
    <t>ECO-SAULE UTION - Nicoud Sylvain</t>
  </si>
  <si>
    <t>VerdeTerra - PELLERIN David</t>
  </si>
  <si>
    <t>ARBRES ET PAYSAGES DE FEES - PETIT JEROME</t>
  </si>
  <si>
    <t>2 TP - PILLE THOMAS</t>
  </si>
  <si>
    <t>ENTREPRISE SENONAISE DE BATIMENT - PITTET Pierre-Alain</t>
  </si>
  <si>
    <t>PREAUD Gérard</t>
  </si>
  <si>
    <t>PRENTOUT SAMUEL</t>
  </si>
  <si>
    <t>Sarl JP PUYAU Paysagiste - PUYAU Jean-Pierre</t>
  </si>
  <si>
    <t>QUENTRIC Kévin</t>
  </si>
  <si>
    <t>RACINE François - RACINE François et Isabelle</t>
  </si>
  <si>
    <t>REDON Pierre</t>
  </si>
  <si>
    <t>TERA - RENAUDIN Cyril</t>
  </si>
  <si>
    <t>RENDEZ-VOUS DEHORS - RICHARD Germain</t>
  </si>
  <si>
    <t>SFM RIEU - RIEU Stéphane</t>
  </si>
  <si>
    <t>SCOP BOIS LOGIC - RIVAT Guenael</t>
  </si>
  <si>
    <t>ROBINET PERE ET FILS - ROBINET Valère</t>
  </si>
  <si>
    <t>LA CAISSE A OUTILS - ROUCHÉ Jérôme</t>
  </si>
  <si>
    <t>PAYSAGES SERVICES - ROUX FREDERIC</t>
  </si>
  <si>
    <t>SABATHIER Joël</t>
  </si>
  <si>
    <t>SOCIETE DE TERRASSEMENT ET D'ASSAINISSEMENT SAGET - SAGET JEAN LUC</t>
  </si>
  <si>
    <t>SAUZEDDE TRAVAUX PUBLICS - SAUZEDDE Laurent</t>
  </si>
  <si>
    <t>Autour du jardin - SEGUIER Christophe</t>
  </si>
  <si>
    <t>Andaines Paysage - SILANDE Michel</t>
  </si>
  <si>
    <t>LOCAPUISAYE TERRASSEMENT - TEMBRUN Thierry</t>
  </si>
  <si>
    <t>CRELO - tissier thomas</t>
  </si>
  <si>
    <t>ICONE PAYSAGE  - VAN DER HORST MARC</t>
  </si>
  <si>
    <t>VAN DER LINDEN Stephan</t>
  </si>
  <si>
    <t>VARIN François</t>
  </si>
  <si>
    <t>Rebeyrol Parcs et Jardins - VIALETTE David</t>
  </si>
  <si>
    <t xml:space="preserve">SARL VILLAUME ANDRE ET FILS - VILLAUME STEPHANE </t>
  </si>
  <si>
    <t>V2G PAYSAGES - VIOLOT GUILLEMARD STEPHANE</t>
  </si>
  <si>
    <t>ARBATIS - WITRANT damien</t>
  </si>
  <si>
    <t>TERRASSEMENT BEAUREGARD - DE DAVID BEAUREGARD François</t>
  </si>
  <si>
    <t>NATURE SERVICE - DURSORT pascal</t>
  </si>
  <si>
    <t>GROSSETETE Frédéric</t>
  </si>
  <si>
    <t>Harmonie Paysages - HENRY Alain</t>
  </si>
  <si>
    <t>EURL LESEURE - LESEURE Romain</t>
  </si>
  <si>
    <t>JARDIN DECO CREATION - MISPLON FRANCK</t>
  </si>
  <si>
    <t>SAS Ecoepur - Sourisse yoann</t>
  </si>
  <si>
    <t>THOMAS Alain</t>
  </si>
  <si>
    <t>Maison technique sarl - TRAVET Régis</t>
  </si>
  <si>
    <t>BERTIN DANIEL - BERTIN Daniel</t>
  </si>
  <si>
    <t>TERRASSEMENTS MICKAEL BOUET - BOUET Mickaël</t>
  </si>
  <si>
    <t>SOLUTION NATURE - CARDEY Ludovic</t>
  </si>
  <si>
    <t>DANIEL PAYSAGE - DANIEL Pascal</t>
  </si>
  <si>
    <t>Coodémarrage 53 - De terre et d'eau - DEPREZ Luc</t>
  </si>
  <si>
    <t>TERRE &amp; ROC - GANDON Vincent</t>
  </si>
  <si>
    <t>JARDINS et PAYSAGES DIEUDONNÉ - MAUCLAIR Philippe</t>
  </si>
  <si>
    <t>HCS - Mr OUILLIE Philippe</t>
  </si>
  <si>
    <t>PENAULT Christophe</t>
  </si>
  <si>
    <t>SARL RAIMBAULT - RAIMBAULT Jackie</t>
  </si>
  <si>
    <t>CA TT 2016</t>
  </si>
  <si>
    <t>Nb chantier 2016</t>
  </si>
  <si>
    <t>Evolution CA</t>
  </si>
  <si>
    <t>TOTAL</t>
  </si>
  <si>
    <t>TOTAL 2017</t>
  </si>
  <si>
    <t>TOTAL 2016</t>
  </si>
  <si>
    <t>TOTAL 2015</t>
  </si>
  <si>
    <t>Evol sur 2 ans</t>
  </si>
  <si>
    <t>Evol sur 1 an</t>
  </si>
  <si>
    <t>Evolution nb chantiers</t>
  </si>
  <si>
    <t>Nb de chantier 2017</t>
  </si>
  <si>
    <t>CA Total 2017</t>
  </si>
  <si>
    <t>TypeInsta</t>
  </si>
  <si>
    <t>Nbsuiviautoc</t>
  </si>
  <si>
    <t>TP</t>
  </si>
  <si>
    <t>Paysagiste</t>
  </si>
  <si>
    <t>Autre</t>
  </si>
  <si>
    <t>100% phyto</t>
  </si>
  <si>
    <t>MOYENNE PAR INSTA</t>
  </si>
  <si>
    <t>MOYENNES</t>
  </si>
  <si>
    <t>Stats TP</t>
  </si>
  <si>
    <t>Stats Paysagistes</t>
  </si>
  <si>
    <t>Total général</t>
  </si>
  <si>
    <t>Étiquettes de lignes</t>
  </si>
  <si>
    <t>(Tous)</t>
  </si>
  <si>
    <t>Somme de RefInstallUnique</t>
  </si>
  <si>
    <t>Somme de CA Total 2017</t>
  </si>
  <si>
    <t>Somme de Nbsuiviautoc</t>
  </si>
  <si>
    <t>Somme de Nb de chantier 2017</t>
  </si>
  <si>
    <t>Somme de Evolution nb chantiers</t>
  </si>
  <si>
    <t>Somme de Nb chantier 2016</t>
  </si>
  <si>
    <t>Somme de Evolution CA</t>
  </si>
  <si>
    <t>Somme de CA TT 2016</t>
  </si>
  <si>
    <t>Moyennes TP</t>
  </si>
  <si>
    <t>Moyennes Paysagistes</t>
  </si>
  <si>
    <t>Total</t>
  </si>
  <si>
    <t>Moyennes</t>
  </si>
  <si>
    <t>Contribution CA TT 2016</t>
  </si>
  <si>
    <t>Contribution CA TT 2017</t>
  </si>
  <si>
    <t>Contribution nb TT 2017</t>
  </si>
  <si>
    <t>Contribution nb TT 2016</t>
  </si>
  <si>
    <t>Q1</t>
  </si>
  <si>
    <t>Médiane</t>
  </si>
  <si>
    <t>Q3</t>
  </si>
  <si>
    <t>Nb chantier 2017</t>
  </si>
  <si>
    <t>Paysagistes</t>
  </si>
  <si>
    <t>Croissance Positive</t>
  </si>
  <si>
    <t>Croissance négative</t>
  </si>
  <si>
    <t>CA moyen</t>
  </si>
  <si>
    <t xml:space="preserve">TP Type </t>
  </si>
  <si>
    <t>Paysagiste Type</t>
  </si>
  <si>
    <t>Nombre de chantiers</t>
  </si>
  <si>
    <t>Suivi autoconstruction</t>
  </si>
  <si>
    <t>CA TT</t>
  </si>
  <si>
    <t>CA par chantier</t>
  </si>
  <si>
    <t>nomentreprise</t>
  </si>
  <si>
    <t>Prenom</t>
  </si>
  <si>
    <t>CAChantier</t>
  </si>
  <si>
    <t>CAAuto</t>
  </si>
  <si>
    <t>CATotal</t>
  </si>
  <si>
    <t>redChantier</t>
  </si>
  <si>
    <t>redAutoc</t>
  </si>
  <si>
    <t>assu</t>
  </si>
  <si>
    <t>controleBE</t>
  </si>
  <si>
    <t>RedBE</t>
  </si>
  <si>
    <t>NBChantiers</t>
  </si>
  <si>
    <t>NBChantiersAuto</t>
  </si>
  <si>
    <t>PREAUD PAYSAGISTE</t>
  </si>
  <si>
    <t>173111.49</t>
  </si>
  <si>
    <t>0.00</t>
  </si>
  <si>
    <t>2700.00</t>
  </si>
  <si>
    <t>4000.00</t>
  </si>
  <si>
    <t>4600.00</t>
  </si>
  <si>
    <t>SAS AGRAFEUIL TP</t>
  </si>
  <si>
    <t>AGRAFEUIL</t>
  </si>
  <si>
    <t>JEROME</t>
  </si>
  <si>
    <t>7070.00</t>
  </si>
  <si>
    <t>150.00</t>
  </si>
  <si>
    <t>175.00</t>
  </si>
  <si>
    <t>200.00</t>
  </si>
  <si>
    <t>SARL ALAIN ALLÉAUME TERRASSEMENT</t>
  </si>
  <si>
    <t>ALLÉAUME</t>
  </si>
  <si>
    <t>Alain</t>
  </si>
  <si>
    <t>59625.45</t>
  </si>
  <si>
    <t>900.00</t>
  </si>
  <si>
    <t>1175.00</t>
  </si>
  <si>
    <t>1400.00</t>
  </si>
  <si>
    <t>PA filtres plantés</t>
  </si>
  <si>
    <t>ANDRIANASOLO</t>
  </si>
  <si>
    <t>Patrick</t>
  </si>
  <si>
    <t>39935.03</t>
  </si>
  <si>
    <t>8746.74</t>
  </si>
  <si>
    <t>48681.77</t>
  </si>
  <si>
    <t>775.00</t>
  </si>
  <si>
    <t>275.00</t>
  </si>
  <si>
    <t>301.50</t>
  </si>
  <si>
    <t>1300.00</t>
  </si>
  <si>
    <t>1050.00</t>
  </si>
  <si>
    <t>SARL JF AUBRY</t>
  </si>
  <si>
    <t>AUBRY</t>
  </si>
  <si>
    <t>Jean-François</t>
  </si>
  <si>
    <t>71476.21</t>
  </si>
  <si>
    <t>600.00</t>
  </si>
  <si>
    <t>478.01</t>
  </si>
  <si>
    <t>1200.00</t>
  </si>
  <si>
    <t>AQUAMUNDA</t>
  </si>
  <si>
    <t>AUNE</t>
  </si>
  <si>
    <t>Sylvain</t>
  </si>
  <si>
    <t>83273.82</t>
  </si>
  <si>
    <t>11223.28</t>
  </si>
  <si>
    <t>94497.10</t>
  </si>
  <si>
    <t>1800.00</t>
  </si>
  <si>
    <t>450.00</t>
  </si>
  <si>
    <t>607.59</t>
  </si>
  <si>
    <t>2620.00</t>
  </si>
  <si>
    <t>2250.00</t>
  </si>
  <si>
    <t>ACQUA PLANT</t>
  </si>
  <si>
    <t>BALL</t>
  </si>
  <si>
    <t>Claude</t>
  </si>
  <si>
    <t>210474.68</t>
  </si>
  <si>
    <t>3300.00</t>
  </si>
  <si>
    <t>4400.00</t>
  </si>
  <si>
    <t>1373.66</t>
  </si>
  <si>
    <t>4900.00</t>
  </si>
  <si>
    <t>BARBAUX BATIMENT</t>
  </si>
  <si>
    <t>BARBAUX</t>
  </si>
  <si>
    <t>Manuel</t>
  </si>
  <si>
    <t>44191.44</t>
  </si>
  <si>
    <t>880.00</t>
  </si>
  <si>
    <t>291.32</t>
  </si>
  <si>
    <t>800.00</t>
  </si>
  <si>
    <t>IS'EAU ENERGIE</t>
  </si>
  <si>
    <t>BAYART</t>
  </si>
  <si>
    <t>Isabelle</t>
  </si>
  <si>
    <t>13689.80</t>
  </si>
  <si>
    <t>300.00</t>
  </si>
  <si>
    <t>400.00</t>
  </si>
  <si>
    <t>88.32</t>
  </si>
  <si>
    <t>BERTHOLON</t>
  </si>
  <si>
    <t>YAN</t>
  </si>
  <si>
    <t>114890.00</t>
  </si>
  <si>
    <t>1500.00</t>
  </si>
  <si>
    <t>2100.00</t>
  </si>
  <si>
    <t>761.06</t>
  </si>
  <si>
    <t>2000.00</t>
  </si>
  <si>
    <t>ALDECLIC</t>
  </si>
  <si>
    <t>BERTIN</t>
  </si>
  <si>
    <t>Luc</t>
  </si>
  <si>
    <t>181295.10</t>
  </si>
  <si>
    <t>1201.98</t>
  </si>
  <si>
    <t>2900.01</t>
  </si>
  <si>
    <t>3705.02</t>
  </si>
  <si>
    <t>BIGOT TRAVAUX PUBLICS</t>
  </si>
  <si>
    <t>BIGOT</t>
  </si>
  <si>
    <t>Gilles</t>
  </si>
  <si>
    <t>57943.14</t>
  </si>
  <si>
    <t>750.00</t>
  </si>
  <si>
    <t>1030.00</t>
  </si>
  <si>
    <t>1860.00</t>
  </si>
  <si>
    <t>JARDIN BLANC</t>
  </si>
  <si>
    <t>BLANC</t>
  </si>
  <si>
    <t>Stéphane</t>
  </si>
  <si>
    <t>124900.00</t>
  </si>
  <si>
    <t>612.50</t>
  </si>
  <si>
    <t>125512.50</t>
  </si>
  <si>
    <t>1650.00</t>
  </si>
  <si>
    <t>131.25</t>
  </si>
  <si>
    <t>2200.00</t>
  </si>
  <si>
    <t>2519.06</t>
  </si>
  <si>
    <t>LOUSSOT TP</t>
  </si>
  <si>
    <t>BODERIOU</t>
  </si>
  <si>
    <t>Grégory</t>
  </si>
  <si>
    <t>30737.00</t>
  </si>
  <si>
    <t>650.00</t>
  </si>
  <si>
    <t>199.77</t>
  </si>
  <si>
    <t>583.34</t>
  </si>
  <si>
    <t>BOIS ET PAYSAGES</t>
  </si>
  <si>
    <t>Bois</t>
  </si>
  <si>
    <t>Thierry</t>
  </si>
  <si>
    <t>27122.87</t>
  </si>
  <si>
    <t>575.00</t>
  </si>
  <si>
    <t>176.24</t>
  </si>
  <si>
    <t>700.00</t>
  </si>
  <si>
    <t>BOISTEL</t>
  </si>
  <si>
    <t>Arnaud</t>
  </si>
  <si>
    <t>14121.03</t>
  </si>
  <si>
    <t>618.75</t>
  </si>
  <si>
    <t>13.02</t>
  </si>
  <si>
    <t>511.25</t>
  </si>
  <si>
    <t>JARDINS DE LAURENT</t>
  </si>
  <si>
    <t>BOSSONNAY</t>
  </si>
  <si>
    <t>laurent</t>
  </si>
  <si>
    <t>39116.00</t>
  </si>
  <si>
    <t>257.84</t>
  </si>
  <si>
    <t>Ent BOURBIGOT Jean-Luc</t>
  </si>
  <si>
    <t>BOURBIGOT</t>
  </si>
  <si>
    <t>Jean-luc</t>
  </si>
  <si>
    <t>53235.00</t>
  </si>
  <si>
    <t>975.00</t>
  </si>
  <si>
    <t>351.13</t>
  </si>
  <si>
    <t>816.67</t>
  </si>
  <si>
    <t>1171.82</t>
  </si>
  <si>
    <t>Brochard</t>
  </si>
  <si>
    <t>Jean Marie</t>
  </si>
  <si>
    <t>90267.57</t>
  </si>
  <si>
    <t>2054.02</t>
  </si>
  <si>
    <t>2350.00</t>
  </si>
  <si>
    <t>AQUA  THEME</t>
  </si>
  <si>
    <t>BROUYERE</t>
  </si>
  <si>
    <t>Josée</t>
  </si>
  <si>
    <t>121763.82</t>
  </si>
  <si>
    <t>2630.00</t>
  </si>
  <si>
    <t>798.07</t>
  </si>
  <si>
    <t>2450.00</t>
  </si>
  <si>
    <t>OCRE</t>
  </si>
  <si>
    <t>BULLIER</t>
  </si>
  <si>
    <t>Bastien</t>
  </si>
  <si>
    <t>7061.79</t>
  </si>
  <si>
    <t>3400.33</t>
  </si>
  <si>
    <t>10462.12</t>
  </si>
  <si>
    <t>49.43</t>
  </si>
  <si>
    <t>325.00</t>
  </si>
  <si>
    <t>Couleur Nature</t>
  </si>
  <si>
    <t>BURBAUD</t>
  </si>
  <si>
    <t>Philippe &amp; Mary</t>
  </si>
  <si>
    <t>54530.60</t>
  </si>
  <si>
    <t>5681.06</t>
  </si>
  <si>
    <t>60211.66</t>
  </si>
  <si>
    <t>1350.00</t>
  </si>
  <si>
    <t>PAYSAGE DU SUD</t>
  </si>
  <si>
    <t>CARON</t>
  </si>
  <si>
    <t>JULIEN</t>
  </si>
  <si>
    <t>15109.55</t>
  </si>
  <si>
    <t>425.00</t>
  </si>
  <si>
    <t>95.56</t>
  </si>
  <si>
    <t>500.00</t>
  </si>
  <si>
    <t>SMC</t>
  </si>
  <si>
    <t>CARPENTIER</t>
  </si>
  <si>
    <t>LUDOVIC</t>
  </si>
  <si>
    <t>26112.00</t>
  </si>
  <si>
    <t>617.62</t>
  </si>
  <si>
    <t>167.04</t>
  </si>
  <si>
    <t>Chagneux Environnement</t>
  </si>
  <si>
    <t>CHAGNEUX</t>
  </si>
  <si>
    <t>Stephane</t>
  </si>
  <si>
    <t>45669.83</t>
  </si>
  <si>
    <t>14325.93</t>
  </si>
  <si>
    <t>59995.76</t>
  </si>
  <si>
    <t>930.00</t>
  </si>
  <si>
    <t>1230.00</t>
  </si>
  <si>
    <t>CHAMAYOU ESPACES VERTS</t>
  </si>
  <si>
    <t>CHAMAYOU</t>
  </si>
  <si>
    <t>27839.78</t>
  </si>
  <si>
    <t>177.07</t>
  </si>
  <si>
    <t>PJB Paysage</t>
  </si>
  <si>
    <t>CHAUCHIS</t>
  </si>
  <si>
    <t>Christophe</t>
  </si>
  <si>
    <t>42485.39</t>
  </si>
  <si>
    <t>680.00</t>
  </si>
  <si>
    <t>283.25</t>
  </si>
  <si>
    <t>780.00</t>
  </si>
  <si>
    <t>AIRTEREO</t>
  </si>
  <si>
    <t>CLAISSE</t>
  </si>
  <si>
    <t>Laurent</t>
  </si>
  <si>
    <t>115753.00</t>
  </si>
  <si>
    <t>19016.63</t>
  </si>
  <si>
    <t>134769.63</t>
  </si>
  <si>
    <t>2125.00</t>
  </si>
  <si>
    <t>806.25</t>
  </si>
  <si>
    <t>3050.00</t>
  </si>
  <si>
    <t>2931.25</t>
  </si>
  <si>
    <t>TP TRIGUEBOIRE</t>
  </si>
  <si>
    <t>CLAUZET</t>
  </si>
  <si>
    <t>Michel</t>
  </si>
  <si>
    <t>72897.10</t>
  </si>
  <si>
    <t>3717.00</t>
  </si>
  <si>
    <t>76614.10</t>
  </si>
  <si>
    <t>457.72</t>
  </si>
  <si>
    <t>2400.00</t>
  </si>
  <si>
    <t>COGNEE</t>
  </si>
  <si>
    <t>MICKAEL</t>
  </si>
  <si>
    <t>25006.00</t>
  </si>
  <si>
    <t>8613.00</t>
  </si>
  <si>
    <t>33619.00</t>
  </si>
  <si>
    <t>281.25</t>
  </si>
  <si>
    <t>186.74</t>
  </si>
  <si>
    <t>706.25</t>
  </si>
  <si>
    <t>Combier Paysage</t>
  </si>
  <si>
    <t>COMBIER</t>
  </si>
  <si>
    <t>Frédéric</t>
  </si>
  <si>
    <t>98699.63</t>
  </si>
  <si>
    <t>1825.00</t>
  </si>
  <si>
    <t>BROCELIANDE PAYSAGE</t>
  </si>
  <si>
    <t>CORBEL</t>
  </si>
  <si>
    <t>Dominique</t>
  </si>
  <si>
    <t>56837.03</t>
  </si>
  <si>
    <t>5026.00</t>
  </si>
  <si>
    <t>61863.03</t>
  </si>
  <si>
    <t>187.50</t>
  </si>
  <si>
    <t>399.83</t>
  </si>
  <si>
    <t>1725.00</t>
  </si>
  <si>
    <t>1387.50</t>
  </si>
  <si>
    <t>BC JARDINS</t>
  </si>
  <si>
    <t>CORMERAIS</t>
  </si>
  <si>
    <t>140740.16</t>
  </si>
  <si>
    <t>4909.85</t>
  </si>
  <si>
    <t>145650.01</t>
  </si>
  <si>
    <t>2680.00</t>
  </si>
  <si>
    <t>3700.00</t>
  </si>
  <si>
    <t>2830.00</t>
  </si>
  <si>
    <t>EURL Benjamin Couturier</t>
  </si>
  <si>
    <t>Couturier</t>
  </si>
  <si>
    <t>Benjamin</t>
  </si>
  <si>
    <t>208107.78</t>
  </si>
  <si>
    <t>4850.00</t>
  </si>
  <si>
    <t>1345.93</t>
  </si>
  <si>
    <t>4550.00</t>
  </si>
  <si>
    <t>4650.00</t>
  </si>
  <si>
    <t>ASSOCIATION ENFANTS PAYS BELEYME</t>
  </si>
  <si>
    <t>Dallongeville</t>
  </si>
  <si>
    <t>bruno</t>
  </si>
  <si>
    <t>71136.27</t>
  </si>
  <si>
    <t>1075.00</t>
  </si>
  <si>
    <t>476.67</t>
  </si>
  <si>
    <t>1100.00</t>
  </si>
  <si>
    <t>DAVID Fabrien TP</t>
  </si>
  <si>
    <t>DAVID</t>
  </si>
  <si>
    <t>Fabien</t>
  </si>
  <si>
    <t>50789.79</t>
  </si>
  <si>
    <t>331.85</t>
  </si>
  <si>
    <t>1150.00</t>
  </si>
  <si>
    <t>DAVOUST</t>
  </si>
  <si>
    <t>Jérôme</t>
  </si>
  <si>
    <t>67907.01</t>
  </si>
  <si>
    <t>1580.00</t>
  </si>
  <si>
    <t>441.41</t>
  </si>
  <si>
    <t>1550.00</t>
  </si>
  <si>
    <t>1554.31</t>
  </si>
  <si>
    <t>TYPHA</t>
  </si>
  <si>
    <t>DE LA PORTE - GOLDIN</t>
  </si>
  <si>
    <t>PIERRE - LEON</t>
  </si>
  <si>
    <t>197858.23</t>
  </si>
  <si>
    <t>4685.00</t>
  </si>
  <si>
    <t>6400.00</t>
  </si>
  <si>
    <t>AQUA SCENE</t>
  </si>
  <si>
    <t>DE MONSPEY</t>
  </si>
  <si>
    <t>Ghislain</t>
  </si>
  <si>
    <t>41014.82</t>
  </si>
  <si>
    <t>270.26</t>
  </si>
  <si>
    <t>1000.00</t>
  </si>
  <si>
    <t>925.00</t>
  </si>
  <si>
    <t>AZUR GARDENS</t>
  </si>
  <si>
    <t>DELAVEAU</t>
  </si>
  <si>
    <t>86458.08</t>
  </si>
  <si>
    <t>1625.00</t>
  </si>
  <si>
    <t>1600.00</t>
  </si>
  <si>
    <t>Del.A.TP</t>
  </si>
  <si>
    <t>DELBANCUT</t>
  </si>
  <si>
    <t>Anthony</t>
  </si>
  <si>
    <t>163980.20</t>
  </si>
  <si>
    <t>2550.00</t>
  </si>
  <si>
    <t>3400.00</t>
  </si>
  <si>
    <t>4450.00</t>
  </si>
  <si>
    <t>Les Jardins Delonglée</t>
  </si>
  <si>
    <t>DELONGLEE</t>
  </si>
  <si>
    <t>64594.24</t>
  </si>
  <si>
    <t>1325.00</t>
  </si>
  <si>
    <t>OLRY ERNEST &amp; CIE</t>
  </si>
  <si>
    <t>DENTZ</t>
  </si>
  <si>
    <t>Thomas</t>
  </si>
  <si>
    <t>120576.70</t>
  </si>
  <si>
    <t>2275.00</t>
  </si>
  <si>
    <t>793.62</t>
  </si>
  <si>
    <t>DESCHAMPS</t>
  </si>
  <si>
    <t>13890.93</t>
  </si>
  <si>
    <t>2259.97</t>
  </si>
  <si>
    <t>16150.90</t>
  </si>
  <si>
    <t>90.11</t>
  </si>
  <si>
    <t>550.00</t>
  </si>
  <si>
    <t xml:space="preserve">DOS SANTOS ET FILS </t>
  </si>
  <si>
    <t xml:space="preserve">DOS SANTOS </t>
  </si>
  <si>
    <t>ALEXANDRE</t>
  </si>
  <si>
    <t>58280.28</t>
  </si>
  <si>
    <t>377.15</t>
  </si>
  <si>
    <t>1910.00</t>
  </si>
  <si>
    <t>3DTP</t>
  </si>
  <si>
    <t>DUCROS</t>
  </si>
  <si>
    <t>LIONEL</t>
  </si>
  <si>
    <t>32234.85</t>
  </si>
  <si>
    <t>912.50</t>
  </si>
  <si>
    <t>FD Paysages</t>
  </si>
  <si>
    <t>Dufour</t>
  </si>
  <si>
    <t>Florent</t>
  </si>
  <si>
    <t>21031.79</t>
  </si>
  <si>
    <t>111.50</t>
  </si>
  <si>
    <t>L'ESPRIT NATURE CREATION</t>
  </si>
  <si>
    <t>DUPUIS</t>
  </si>
  <si>
    <t>Philippe</t>
  </si>
  <si>
    <t>7453.25</t>
  </si>
  <si>
    <t>4800.00</t>
  </si>
  <si>
    <t>12253.25</t>
  </si>
  <si>
    <t>210.00</t>
  </si>
  <si>
    <t>64.96</t>
  </si>
  <si>
    <t>410.00</t>
  </si>
  <si>
    <t>ESCAICH</t>
  </si>
  <si>
    <t>114303.64</t>
  </si>
  <si>
    <t>2775.00</t>
  </si>
  <si>
    <t>727.42</t>
  </si>
  <si>
    <t>4200.00</t>
  </si>
  <si>
    <t>ACTIPAYSAGE</t>
  </si>
  <si>
    <t>EVERAERE</t>
  </si>
  <si>
    <t>Denis</t>
  </si>
  <si>
    <t>112054.60</t>
  </si>
  <si>
    <t>2625.00</t>
  </si>
  <si>
    <t>2050.00</t>
  </si>
  <si>
    <t>2062.50</t>
  </si>
  <si>
    <t>ASSAINISSEMENT ET PAYSAGE</t>
  </si>
  <si>
    <t>FAUR</t>
  </si>
  <si>
    <t>JEAN MARC</t>
  </si>
  <si>
    <t>29070.00</t>
  </si>
  <si>
    <t>ATP 07</t>
  </si>
  <si>
    <t>FERRET</t>
  </si>
  <si>
    <t>David</t>
  </si>
  <si>
    <t>80469.00</t>
  </si>
  <si>
    <t>528.37</t>
  </si>
  <si>
    <t>AF PAYSAGE</t>
  </si>
  <si>
    <t>FORDOS</t>
  </si>
  <si>
    <t>ARNAUD</t>
  </si>
  <si>
    <t>48280.71</t>
  </si>
  <si>
    <t>314.96</t>
  </si>
  <si>
    <t>1166.67</t>
  </si>
  <si>
    <t>1027.41</t>
  </si>
  <si>
    <t>Ec'eau terre</t>
  </si>
  <si>
    <t>FRIQUET</t>
  </si>
  <si>
    <t xml:space="preserve">Didier </t>
  </si>
  <si>
    <t>5670.53</t>
  </si>
  <si>
    <t>34.94</t>
  </si>
  <si>
    <t>GAFFRIC TP</t>
  </si>
  <si>
    <t>GAFFRIC</t>
  </si>
  <si>
    <t>MICHEL</t>
  </si>
  <si>
    <t>68441.40</t>
  </si>
  <si>
    <t>1579.13</t>
  </si>
  <si>
    <t>448.48</t>
  </si>
  <si>
    <t>1256.66</t>
  </si>
  <si>
    <t>1459.56</t>
  </si>
  <si>
    <t>JUSTIN TP</t>
  </si>
  <si>
    <t>GAMET</t>
  </si>
  <si>
    <t>JUSTIN</t>
  </si>
  <si>
    <t>163574.81</t>
  </si>
  <si>
    <t>3505.00</t>
  </si>
  <si>
    <t>1070.74</t>
  </si>
  <si>
    <t>3000.00</t>
  </si>
  <si>
    <t>3714.46</t>
  </si>
  <si>
    <t>GARON Paysage</t>
  </si>
  <si>
    <t>GARON</t>
  </si>
  <si>
    <t>39010.86</t>
  </si>
  <si>
    <t>255.68</t>
  </si>
  <si>
    <t>GAUTRAND SERVICE TERRASSEMENT</t>
  </si>
  <si>
    <t>GAUTRAND</t>
  </si>
  <si>
    <t>DIDIER</t>
  </si>
  <si>
    <t>35459.65</t>
  </si>
  <si>
    <t>1250.00</t>
  </si>
  <si>
    <t>GAUTRET</t>
  </si>
  <si>
    <t>78523.24</t>
  </si>
  <si>
    <t>1875.00</t>
  </si>
  <si>
    <t>503.55</t>
  </si>
  <si>
    <t>1675.00</t>
  </si>
  <si>
    <t>Paysage d'Armor</t>
  </si>
  <si>
    <t>GIRAUD</t>
  </si>
  <si>
    <t>Benoit</t>
  </si>
  <si>
    <t>19946.05</t>
  </si>
  <si>
    <t>7352.82</t>
  </si>
  <si>
    <t>27298.87</t>
  </si>
  <si>
    <t>475.00</t>
  </si>
  <si>
    <t>144.10</t>
  </si>
  <si>
    <t>756.25</t>
  </si>
  <si>
    <t>GODSON TP</t>
  </si>
  <si>
    <t>GODSON</t>
  </si>
  <si>
    <t>Chris</t>
  </si>
  <si>
    <t>32659.55</t>
  </si>
  <si>
    <t>744.27</t>
  </si>
  <si>
    <t>211.38</t>
  </si>
  <si>
    <t>541.53</t>
  </si>
  <si>
    <t>ARBOLOIR</t>
  </si>
  <si>
    <t>GOUYE</t>
  </si>
  <si>
    <t>Pierre</t>
  </si>
  <si>
    <t>7726.79</t>
  </si>
  <si>
    <t>49.89</t>
  </si>
  <si>
    <t>ANJOU TOURAINE AMENAGEMENT</t>
  </si>
  <si>
    <t>Gouzil</t>
  </si>
  <si>
    <t xml:space="preserve">Franck </t>
  </si>
  <si>
    <t>130287.91</t>
  </si>
  <si>
    <t>2973.52</t>
  </si>
  <si>
    <t>844.48</t>
  </si>
  <si>
    <t>3150.00</t>
  </si>
  <si>
    <t>Du Vent Dans Les Branches</t>
  </si>
  <si>
    <t>GRANGER</t>
  </si>
  <si>
    <t>Yann</t>
  </si>
  <si>
    <t>17419.62</t>
  </si>
  <si>
    <t>562.50</t>
  </si>
  <si>
    <t>109.73</t>
  </si>
  <si>
    <t>370.00</t>
  </si>
  <si>
    <t>Environnement 41</t>
  </si>
  <si>
    <t>GUESNARD</t>
  </si>
  <si>
    <t>125497.21</t>
  </si>
  <si>
    <t>2225.00</t>
  </si>
  <si>
    <t>809.44</t>
  </si>
  <si>
    <t>5542.00</t>
  </si>
  <si>
    <t>ASSAINIRIS-TP</t>
  </si>
  <si>
    <t>GUIGUEN GAEL &amp; BONNEAU BAPTISTE</t>
  </si>
  <si>
    <t xml:space="preserve"> </t>
  </si>
  <si>
    <t>414845.24</t>
  </si>
  <si>
    <t>6750.00</t>
  </si>
  <si>
    <t>9450.00</t>
  </si>
  <si>
    <t>11100.00</t>
  </si>
  <si>
    <t>HARDY TP</t>
  </si>
  <si>
    <t>HARDY</t>
  </si>
  <si>
    <t>34626.96</t>
  </si>
  <si>
    <t>625.00</t>
  </si>
  <si>
    <t>Harmonie Paysages</t>
  </si>
  <si>
    <t>HENRY</t>
  </si>
  <si>
    <t>20379.00</t>
  </si>
  <si>
    <t>375.00</t>
  </si>
  <si>
    <t>133.69</t>
  </si>
  <si>
    <t>TRAVAUX D'HYVERT</t>
  </si>
  <si>
    <t>HYVERT</t>
  </si>
  <si>
    <t>HUGUES</t>
  </si>
  <si>
    <t>110536.61</t>
  </si>
  <si>
    <t>11498.29</t>
  </si>
  <si>
    <t>122034.90</t>
  </si>
  <si>
    <t>2230.00</t>
  </si>
  <si>
    <t>360.00</t>
  </si>
  <si>
    <t>746.48</t>
  </si>
  <si>
    <t>2462.50</t>
  </si>
  <si>
    <t>2590.00</t>
  </si>
  <si>
    <t>IFTP Florent IVORRA</t>
  </si>
  <si>
    <t xml:space="preserve">IVORRA </t>
  </si>
  <si>
    <t>FLORENT</t>
  </si>
  <si>
    <t>89418.00</t>
  </si>
  <si>
    <t>6956.26</t>
  </si>
  <si>
    <t>96374.26</t>
  </si>
  <si>
    <t>1950.00</t>
  </si>
  <si>
    <t>2075.00</t>
  </si>
  <si>
    <t>597.42</t>
  </si>
  <si>
    <t>3340.00</t>
  </si>
  <si>
    <t>2375.00</t>
  </si>
  <si>
    <t>SARL J.M. LADET T.P.</t>
  </si>
  <si>
    <t>LADET</t>
  </si>
  <si>
    <t>jean michel</t>
  </si>
  <si>
    <t>27012.40</t>
  </si>
  <si>
    <t>180.78</t>
  </si>
  <si>
    <t>Travaux Publics Le Guen</t>
  </si>
  <si>
    <t>LE GUEN</t>
  </si>
  <si>
    <t>Loïc</t>
  </si>
  <si>
    <t>115906.16</t>
  </si>
  <si>
    <t>2555.00</t>
  </si>
  <si>
    <t>752.36</t>
  </si>
  <si>
    <t>2170.00</t>
  </si>
  <si>
    <t>2636.57</t>
  </si>
  <si>
    <t>LE HIR</t>
  </si>
  <si>
    <t>Florian</t>
  </si>
  <si>
    <t>58189.58</t>
  </si>
  <si>
    <t>296.28</t>
  </si>
  <si>
    <t>1150.01</t>
  </si>
  <si>
    <t>916.68</t>
  </si>
  <si>
    <t>LE LIN</t>
  </si>
  <si>
    <t>43973.99</t>
  </si>
  <si>
    <t>283.09</t>
  </si>
  <si>
    <t>Les Rivieristes</t>
  </si>
  <si>
    <t>LE ROY</t>
  </si>
  <si>
    <t>77067.86</t>
  </si>
  <si>
    <t>1630.00</t>
  </si>
  <si>
    <t>508.21</t>
  </si>
  <si>
    <t>1759.18</t>
  </si>
  <si>
    <t>PEPINIERE CONSEILS</t>
  </si>
  <si>
    <t>LEBOUCHER</t>
  </si>
  <si>
    <t>Emeric</t>
  </si>
  <si>
    <t>25477.27</t>
  </si>
  <si>
    <t>418.75</t>
  </si>
  <si>
    <t>169.97</t>
  </si>
  <si>
    <t>EMPREINTE ENVIRONNEMENT</t>
  </si>
  <si>
    <t>LEBRASSEUR</t>
  </si>
  <si>
    <t>Maxime</t>
  </si>
  <si>
    <t>187054.14</t>
  </si>
  <si>
    <t>11811.22</t>
  </si>
  <si>
    <t>198865.36</t>
  </si>
  <si>
    <t>3600.00</t>
  </si>
  <si>
    <t>4050.00</t>
  </si>
  <si>
    <t>431.25</t>
  </si>
  <si>
    <t>1238.64</t>
  </si>
  <si>
    <t>6850.00</t>
  </si>
  <si>
    <t>4481.25</t>
  </si>
  <si>
    <t>SARL PAYSAGE CHARTRAIN</t>
  </si>
  <si>
    <t>LECLERC</t>
  </si>
  <si>
    <t>GUILLAUME</t>
  </si>
  <si>
    <t>17826.08</t>
  </si>
  <si>
    <t>250.00</t>
  </si>
  <si>
    <t>120.53</t>
  </si>
  <si>
    <t>CTE PLUS</t>
  </si>
  <si>
    <t xml:space="preserve">LEFEBVRE </t>
  </si>
  <si>
    <t xml:space="preserve">Marc </t>
  </si>
  <si>
    <t>7411.71</t>
  </si>
  <si>
    <t>47.30</t>
  </si>
  <si>
    <t>LEFRANC</t>
  </si>
  <si>
    <t>66607.48</t>
  </si>
  <si>
    <t>1450.00</t>
  </si>
  <si>
    <t>1507.53</t>
  </si>
  <si>
    <t>ELEC3000</t>
  </si>
  <si>
    <t>LEMARECHAL</t>
  </si>
  <si>
    <t>65482.49</t>
  </si>
  <si>
    <t>1105.00</t>
  </si>
  <si>
    <t>TEREO TP</t>
  </si>
  <si>
    <t>LEMEY</t>
  </si>
  <si>
    <t>Patrice</t>
  </si>
  <si>
    <t>74810.00</t>
  </si>
  <si>
    <t>SARL LEVARDON ET FILS</t>
  </si>
  <si>
    <t>LEVARDON</t>
  </si>
  <si>
    <t>89750.00</t>
  </si>
  <si>
    <t>585.05</t>
  </si>
  <si>
    <t>ART PAYSAGE</t>
  </si>
  <si>
    <t>LEVAST</t>
  </si>
  <si>
    <t>DOMINIQUE</t>
  </si>
  <si>
    <t>91075.50</t>
  </si>
  <si>
    <t>2131.25</t>
  </si>
  <si>
    <t>590.83</t>
  </si>
  <si>
    <t>CREABRENNE</t>
  </si>
  <si>
    <t>Leveque</t>
  </si>
  <si>
    <t>9266.73</t>
  </si>
  <si>
    <t>60.47</t>
  </si>
  <si>
    <t>Les Artisans Paysagistes</t>
  </si>
  <si>
    <t>MAITRE</t>
  </si>
  <si>
    <t>54196.00</t>
  </si>
  <si>
    <t>350.48</t>
  </si>
  <si>
    <t>1382.00</t>
  </si>
  <si>
    <t>COULEURS PAYSAGE</t>
  </si>
  <si>
    <t>11829.73</t>
  </si>
  <si>
    <t>2264.52</t>
  </si>
  <si>
    <t>14094.25</t>
  </si>
  <si>
    <t>76.89</t>
  </si>
  <si>
    <t>506.25</t>
  </si>
  <si>
    <t>Ambiance Paysage 81</t>
  </si>
  <si>
    <t>MANELPHE</t>
  </si>
  <si>
    <t>81250.00</t>
  </si>
  <si>
    <t>1930.00</t>
  </si>
  <si>
    <t>526.58</t>
  </si>
  <si>
    <t>2025.00</t>
  </si>
  <si>
    <t>ARBRE HAIE FORET</t>
  </si>
  <si>
    <t>Marchand</t>
  </si>
  <si>
    <t>Matthieu</t>
  </si>
  <si>
    <t>161023.63</t>
  </si>
  <si>
    <t>3575.00</t>
  </si>
  <si>
    <t>1049.20</t>
  </si>
  <si>
    <t>Olivier MENARD</t>
  </si>
  <si>
    <t>MENARD</t>
  </si>
  <si>
    <t>Olivier</t>
  </si>
  <si>
    <t>171487.20</t>
  </si>
  <si>
    <t>3075.00</t>
  </si>
  <si>
    <t>2020.00</t>
  </si>
  <si>
    <t>Boca Plantes</t>
  </si>
  <si>
    <t>MICHAUD</t>
  </si>
  <si>
    <t>François</t>
  </si>
  <si>
    <t>38792.46</t>
  </si>
  <si>
    <t>251.60</t>
  </si>
  <si>
    <t>Modèle BE / Installateur</t>
  </si>
  <si>
    <t>168801.29</t>
  </si>
  <si>
    <t>1147.37</t>
  </si>
  <si>
    <t>TECHNATURA</t>
  </si>
  <si>
    <t>MOINET</t>
  </si>
  <si>
    <t>151572.51</t>
  </si>
  <si>
    <t>2975.00</t>
  </si>
  <si>
    <t>992.93</t>
  </si>
  <si>
    <t>3425.00</t>
  </si>
  <si>
    <t>CREUSE ECO²</t>
  </si>
  <si>
    <t>MOLLAS</t>
  </si>
  <si>
    <t>PATRICK</t>
  </si>
  <si>
    <t>18677.54</t>
  </si>
  <si>
    <t>120.97</t>
  </si>
  <si>
    <t>340.00</t>
  </si>
  <si>
    <t>SARL Jardins &amp; paysages du Ht Lignon</t>
  </si>
  <si>
    <t>MOLUCON</t>
  </si>
  <si>
    <t>Guilhem</t>
  </si>
  <si>
    <t>77826.59</t>
  </si>
  <si>
    <t>4606.72</t>
  </si>
  <si>
    <t>82433.31</t>
  </si>
  <si>
    <t>1775.00</t>
  </si>
  <si>
    <t>516.22</t>
  </si>
  <si>
    <t>2045.42</t>
  </si>
  <si>
    <t>Moncorgé Créateur de Jardins</t>
  </si>
  <si>
    <t>Moncorgé</t>
  </si>
  <si>
    <t>96979.03</t>
  </si>
  <si>
    <t>634.16</t>
  </si>
  <si>
    <t>862.50</t>
  </si>
  <si>
    <t>850.00</t>
  </si>
  <si>
    <t>L'EAU RAISON VERTICALE</t>
  </si>
  <si>
    <t>MORTREUX</t>
  </si>
  <si>
    <t>SEBASTIEN</t>
  </si>
  <si>
    <t>82269.51</t>
  </si>
  <si>
    <t>1355.00</t>
  </si>
  <si>
    <t>541.87</t>
  </si>
  <si>
    <t>1340.00</t>
  </si>
  <si>
    <t>epuroplant</t>
  </si>
  <si>
    <t>Mouchart</t>
  </si>
  <si>
    <t>Frederic</t>
  </si>
  <si>
    <t>40265.00</t>
  </si>
  <si>
    <t>9424.22</t>
  </si>
  <si>
    <t>49689.22</t>
  </si>
  <si>
    <t>337.50</t>
  </si>
  <si>
    <t>279.10</t>
  </si>
  <si>
    <t>1137.50</t>
  </si>
  <si>
    <t>AUBAT Environnement</t>
  </si>
  <si>
    <t>NABAT</t>
  </si>
  <si>
    <t>270940.50</t>
  </si>
  <si>
    <t>3450.00</t>
  </si>
  <si>
    <t>4680.00</t>
  </si>
  <si>
    <t>3855.00</t>
  </si>
  <si>
    <t>ECO-SAULE UTION</t>
  </si>
  <si>
    <t>Nicoud</t>
  </si>
  <si>
    <t>206418.00</t>
  </si>
  <si>
    <t>14255.16</t>
  </si>
  <si>
    <t>220673.16</t>
  </si>
  <si>
    <t>3805.00</t>
  </si>
  <si>
    <t>693.75</t>
  </si>
  <si>
    <t>1407.07</t>
  </si>
  <si>
    <t>4498.75</t>
  </si>
  <si>
    <t>ARBRES ET PAYSAGES DE FEES</t>
  </si>
  <si>
    <t>PETIT</t>
  </si>
  <si>
    <t>58519.18</t>
  </si>
  <si>
    <t>380.79</t>
  </si>
  <si>
    <t>1886.67</t>
  </si>
  <si>
    <t>2 TP</t>
  </si>
  <si>
    <t>PILLE</t>
  </si>
  <si>
    <t>THOMAS</t>
  </si>
  <si>
    <t>78470.00</t>
  </si>
  <si>
    <t>1850.00</t>
  </si>
  <si>
    <t>1270.00</t>
  </si>
  <si>
    <t>ENTREPRISE SENONAISE DE BATIMENT</t>
  </si>
  <si>
    <t>PITTET</t>
  </si>
  <si>
    <t>Pierre-Alain</t>
  </si>
  <si>
    <t>62025.77</t>
  </si>
  <si>
    <t>1070.00</t>
  </si>
  <si>
    <t>1160.06</t>
  </si>
  <si>
    <t>PRENTOUT</t>
  </si>
  <si>
    <t>SAMUEL</t>
  </si>
  <si>
    <t>22273.40</t>
  </si>
  <si>
    <t>QUENTRIC</t>
  </si>
  <si>
    <t>Kévin</t>
  </si>
  <si>
    <t>52399.62</t>
  </si>
  <si>
    <t>1968.75</t>
  </si>
  <si>
    <t>138.77</t>
  </si>
  <si>
    <t>REDON</t>
  </si>
  <si>
    <t>35741.76</t>
  </si>
  <si>
    <t>1275.00</t>
  </si>
  <si>
    <t>220.74</t>
  </si>
  <si>
    <t>TP COMPACT</t>
  </si>
  <si>
    <t>REDOUTE</t>
  </si>
  <si>
    <t>Mathieu</t>
  </si>
  <si>
    <t>24490.00</t>
  </si>
  <si>
    <t>RENDEZ-VOUS DEHORS</t>
  </si>
  <si>
    <t>RICHARD</t>
  </si>
  <si>
    <t>Germain</t>
  </si>
  <si>
    <t>89181.61</t>
  </si>
  <si>
    <t>23560.00</t>
  </si>
  <si>
    <t>112741.61</t>
  </si>
  <si>
    <t>2525.00</t>
  </si>
  <si>
    <t>1053.75</t>
  </si>
  <si>
    <t>703.50</t>
  </si>
  <si>
    <t>3800.00</t>
  </si>
  <si>
    <t>3578.75</t>
  </si>
  <si>
    <t>SFM RIEU</t>
  </si>
  <si>
    <t>RIEU</t>
  </si>
  <si>
    <t>31845.00</t>
  </si>
  <si>
    <t>725.00</t>
  </si>
  <si>
    <t>202.96</t>
  </si>
  <si>
    <t>SCOP BOIS LOGIC</t>
  </si>
  <si>
    <t>RIVAT</t>
  </si>
  <si>
    <t>Guenael</t>
  </si>
  <si>
    <t>27597.31</t>
  </si>
  <si>
    <t>760.00</t>
  </si>
  <si>
    <t>LA CAISSE A OUTILS</t>
  </si>
  <si>
    <t>ROUCHÉ</t>
  </si>
  <si>
    <t>24514.58</t>
  </si>
  <si>
    <t>4286.62</t>
  </si>
  <si>
    <t>28801.20</t>
  </si>
  <si>
    <t>587.50</t>
  </si>
  <si>
    <t>PAYSAGES SERVICES</t>
  </si>
  <si>
    <t>ROUX</t>
  </si>
  <si>
    <t>FREDERIC</t>
  </si>
  <si>
    <t>85898.00</t>
  </si>
  <si>
    <t>86998.00</t>
  </si>
  <si>
    <t>1905.00</t>
  </si>
  <si>
    <t>491.14</t>
  </si>
  <si>
    <t>2092.50</t>
  </si>
  <si>
    <t>SABATHIER</t>
  </si>
  <si>
    <t>Joël</t>
  </si>
  <si>
    <t>23491.15</t>
  </si>
  <si>
    <t>150.18</t>
  </si>
  <si>
    <t>740.00</t>
  </si>
  <si>
    <t>SOCIETE DE TERRASSEMENT ET D'ASSAINISSEMENT SAGET</t>
  </si>
  <si>
    <t>SAGET</t>
  </si>
  <si>
    <t>JEAN LUC</t>
  </si>
  <si>
    <t>94808.89</t>
  </si>
  <si>
    <t>639.27</t>
  </si>
  <si>
    <t>820.00</t>
  </si>
  <si>
    <t>SAUZEDDE TRAVAUX PUBLICS</t>
  </si>
  <si>
    <t>SAUZEDDE</t>
  </si>
  <si>
    <t>25831.00</t>
  </si>
  <si>
    <t>26981.00</t>
  </si>
  <si>
    <t>Autour du jardin</t>
  </si>
  <si>
    <t>SEGUIER</t>
  </si>
  <si>
    <t>83640.00</t>
  </si>
  <si>
    <t>527.13</t>
  </si>
  <si>
    <t>Andaines Paysage</t>
  </si>
  <si>
    <t>SILANDE</t>
  </si>
  <si>
    <t>32581.34</t>
  </si>
  <si>
    <t>210.50</t>
  </si>
  <si>
    <t>782.21</t>
  </si>
  <si>
    <t>LOCAPUISAYE TERRASSEMENT</t>
  </si>
  <si>
    <t>TEMBRUN</t>
  </si>
  <si>
    <t>89061.18</t>
  </si>
  <si>
    <t>3512.54</t>
  </si>
  <si>
    <t>92573.72</t>
  </si>
  <si>
    <t>591.04</t>
  </si>
  <si>
    <t>1790.00</t>
  </si>
  <si>
    <t>CRELO</t>
  </si>
  <si>
    <t>tissier</t>
  </si>
  <si>
    <t>thomas</t>
  </si>
  <si>
    <t>9887.01</t>
  </si>
  <si>
    <t>35999.43</t>
  </si>
  <si>
    <t>45886.44</t>
  </si>
  <si>
    <t>211.97</t>
  </si>
  <si>
    <t>840.00</t>
  </si>
  <si>
    <t>745.00</t>
  </si>
  <si>
    <t>Maison technique sarl</t>
  </si>
  <si>
    <t>TRAVET</t>
  </si>
  <si>
    <t>Régis</t>
  </si>
  <si>
    <t>89396.00</t>
  </si>
  <si>
    <t>2045.38</t>
  </si>
  <si>
    <t>580.89</t>
  </si>
  <si>
    <t>2140.00</t>
  </si>
  <si>
    <t xml:space="preserve">ICONE PAYSAGE </t>
  </si>
  <si>
    <t>VAN DER HORST</t>
  </si>
  <si>
    <t>MARC</t>
  </si>
  <si>
    <t>175497.68</t>
  </si>
  <si>
    <t>3675.00</t>
  </si>
  <si>
    <t>1144.16</t>
  </si>
  <si>
    <t>4300.00</t>
  </si>
  <si>
    <t>VAN DER LINDEN</t>
  </si>
  <si>
    <t>Stephan</t>
  </si>
  <si>
    <t>19062.43</t>
  </si>
  <si>
    <t>38025.45</t>
  </si>
  <si>
    <t>57087.88</t>
  </si>
  <si>
    <t>1897.50</t>
  </si>
  <si>
    <t>199.18</t>
  </si>
  <si>
    <t>2497.50</t>
  </si>
  <si>
    <t>Rebeyrol Parcs et Jardins</t>
  </si>
  <si>
    <t>VIALETTE</t>
  </si>
  <si>
    <t>55806.36</t>
  </si>
  <si>
    <t>1225.00</t>
  </si>
  <si>
    <t>SARL VILLAUME ANDRE ET FILS</t>
  </si>
  <si>
    <t>VILLAUME</t>
  </si>
  <si>
    <t xml:space="preserve">STEPHANE </t>
  </si>
  <si>
    <t>87221.33</t>
  </si>
  <si>
    <t>1960.04</t>
  </si>
  <si>
    <t>2800.00</t>
  </si>
  <si>
    <t>V2G PAYSAGES</t>
  </si>
  <si>
    <t>VIOLOT GUILLEMARD</t>
  </si>
  <si>
    <t>STEPHANE</t>
  </si>
  <si>
    <t>107058.29</t>
  </si>
  <si>
    <t>3790.96</t>
  </si>
  <si>
    <t>110849.25</t>
  </si>
  <si>
    <t>1830.00</t>
  </si>
  <si>
    <t>733.53</t>
  </si>
  <si>
    <t>2017.50</t>
  </si>
  <si>
    <t>ARBATIS</t>
  </si>
  <si>
    <t>WITRANT</t>
  </si>
  <si>
    <t>damien</t>
  </si>
  <si>
    <t>38856.36</t>
  </si>
  <si>
    <t>4354.00</t>
  </si>
  <si>
    <t>43210.36</t>
  </si>
  <si>
    <t>279.89</t>
  </si>
  <si>
    <t>1240.00</t>
  </si>
  <si>
    <t xml:space="preserve">SELECT A.RefInstallUnique, coord.nomentreprise, coord.Nom, coord.Prenom, compte.Assurance, round(SUM((case When A.RefFicheAuto IS NULL and TFacture.RefBE = -3 then A.Montant else 0 end) - </t>
  </si>
  <si>
    <t xml:space="preserve">  IFNULL(case When A.RefFicheAuto IS NULL and TFacture.RefBE = -3 then IFNULL(A.TVA196,0) else 0 end,0) -</t>
  </si>
  <si>
    <t xml:space="preserve">  IFNULL(case When A.RefFicheAuto IS NULL and TFacture.RefBE = -3 then IFNULL(A.TVA55,0) else 0 end,0) + </t>
  </si>
  <si>
    <t xml:space="preserve">  IFNULL(case when A.RefFicheAuto IS NULL and TFacture.RefBE = -3 then acompte.MontantAcompte else 0 end,0)),2) CAChantier,</t>
  </si>
  <si>
    <t xml:space="preserve">round(SUM(case When A.RefFicheAuto IS NULL or TFacture.RefBE &lt;&gt; -3 then 0 else A.Montant end - </t>
  </si>
  <si>
    <t xml:space="preserve">  IFNULL(case When A.RefFicheAuto IS NULL or TFacture.RefBE &lt;&gt; -3 then 0 else IFNULL(A.TVA196,0) end,0) -</t>
  </si>
  <si>
    <t xml:space="preserve">  IFNULL(case When A.RefFicheAuto IS NULL or TFacture.RefBE &lt;&gt; -3 then 0 else IFNULL(A.TVA55,0) end,0)),2) CAAuto,</t>
  </si>
  <si>
    <t xml:space="preserve">round(SUM((case when TFacture.RefBE = -3 then A.Montant else 0 end) - </t>
  </si>
  <si>
    <t xml:space="preserve">IFNULL(case when TFacture.RefBE = -3 then A.TVA196 else 0 end,0) - </t>
  </si>
  <si>
    <t xml:space="preserve">IFNULL(case when TFacture.RefBE = -3 then A.TVA55 else 0 end,0) + </t>
  </si>
  <si>
    <t>IFNULL(case when A.RefFicheAuto IS NULL and TFacture.RefBE = -3 then acompte.MontantAcompte else 0 end,0)),2) as CATotal,</t>
  </si>
  <si>
    <t xml:space="preserve">   SUM(case when TFacture.RefBE &lt;&gt; -3 then 0 else round(IFNULL(certif.PrixHT,0),2) end) as Certificat,</t>
  </si>
  <si>
    <t xml:space="preserve">   SUM(case when TFacture.RefBE &lt;&gt; -3 then 0 else round(IFNULL(redChantier.PrixHT,0),2) end) as redChantier,</t>
  </si>
  <si>
    <t xml:space="preserve">   SUM(case when TFacture.RefBE &lt;&gt; -3 then 0 else round(IFNULL(redAutoc.PrixHT,0),2) end) as redAutoc,</t>
  </si>
  <si>
    <t xml:space="preserve">   SUM(case when TFacture.RefBE &lt;&gt; -3 then 0 else round(IFNULL(assu.PrixHT,0),2) end) as assu,</t>
  </si>
  <si>
    <t xml:space="preserve">   SUM(case when TFacture.RefBE = -3 then 0 else round(IFNULL(controle.PrixHT,0),2) end) as controleBE,</t>
  </si>
  <si>
    <t xml:space="preserve">   SUM(case when TFacture.RefBE = -3 then 0 else round(IFNULL(RedBE.PrixHT,0),2) end) as RedBE,</t>
  </si>
  <si>
    <t xml:space="preserve">   SUM(case When A.RefFicheAuto IS NULL and TFacture.RefBE = -3 THEN 1 else 0 end) as NBChantiers,</t>
  </si>
  <si>
    <t xml:space="preserve">   SUM(case When A.RefFicheAuto IS NOT NULL and TFacture.RefBE = -3 THEN 1 else 0 end) as NBChantiersAuto </t>
  </si>
  <si>
    <t>FROM TFacture</t>
  </si>
  <si>
    <t>INNER JOIN TInstallFacture as A on TFacture.RefInstallFacture = A.RefInstallFacture</t>
  </si>
  <si>
    <t>INNER JOIN TInstallateursCompte as compte on compte.RefInstallUnique = A.RefInstallUnique</t>
  </si>
  <si>
    <t>INNER JOIN TInstallateursCoordonnees as coord on compte.RefInstallUnique = coord.RefInstallUnique</t>
  </si>
  <si>
    <t>LEFT JOIN (</t>
  </si>
  <si>
    <t>select TInstallAcompte.RefInstallation, SUM(TInstallAcompte.MontantHT) as MontantAcompte</t>
  </si>
  <si>
    <t>from TInstallAcompte</t>
  </si>
  <si>
    <t>Group by TInstallAcompte.RefInstallation</t>
  </si>
  <si>
    <t>) as acompte on acompte.RefInstallation = A.RefInstallation</t>
  </si>
  <si>
    <t xml:space="preserve">LEFT JOIN TDetailFacture as certif on certif.RefFacture = TFacture.RefFacture and certif.RefProduit in (28197,19668) </t>
  </si>
  <si>
    <t xml:space="preserve">LEFT JOIN TDetailFacture as redChantier on redChantier.RefFacture = TFacture.RefFacture and redChantier.RefProduit in (28186) </t>
  </si>
  <si>
    <t xml:space="preserve">LEFT JOIN TDetailFacture as redAutoc on redAutoc.RefFacture = TFacture.RefFacture and redAutoc.RefProduit in (20043,28199) </t>
  </si>
  <si>
    <t xml:space="preserve">LEFT JOIN TDetailFacture as assu on assu.RefFacture = TFacture.RefFacture and assu.RefProduit in (28580,20192) </t>
  </si>
  <si>
    <t xml:space="preserve">Select TDetailFacture.RefFacture, sum(TDetailFacture.PrixHT) as PrixHT </t>
  </si>
  <si>
    <t>From TDetailFacture</t>
  </si>
  <si>
    <t>INNER JOIN TProduits as contProd on contProd.RefProduit = TDetailFacture.RefProduit and contProd.IsReception = 1</t>
  </si>
  <si>
    <t>Group by TDetailFacture.RefFacture</t>
  </si>
  <si>
    <t>) as controle on controle.RefFacture = TFacture.RefFacture</t>
  </si>
  <si>
    <t xml:space="preserve">select TDetailFacture.RefFacture, sum(TDetailFacture.PrixHT) as PrixHT </t>
  </si>
  <si>
    <t xml:space="preserve">INNER JOIN TProduits as contRedBE on contRedBE.RefProduit = TDetailFacture.RefProduit </t>
  </si>
  <si>
    <t>Where ((contRedBE.IsTravaux = 2 or contRedBE.IsProduitRedevanceInstallateur = 2) or (contRedBE.IsTravaux = 1 or contRedBE.IsProduitRedevanceInstallateur = 1))</t>
  </si>
  <si>
    <t>) as RedBE on RedBE.RefFacture = TFacture.RefFacture</t>
  </si>
  <si>
    <t>WHERE year(TFacture.DateEmission) = 2018 and (coord.RefInstallUnique = @RefInstallUnique or @RefInstallUnique is null) and (A.RefInstallFacture = @RefInstallFacture or @RefInstallFacture is null)</t>
  </si>
  <si>
    <t>GROUP BY coord.RefInstallUnique, coord.nomentreprise, coord.Nom, coord.Prenom, compte.Assurance</t>
  </si>
  <si>
    <t>order by coord.Nom, coord.Prenom, coord.nomentreprise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</si>
</sst>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6" fillId="33" borderId="0" xfId="0" applyFont="1" applyFill="1"/>
    <xf numFmtId="164" fontId="0" fillId="33" borderId="0" xfId="1" applyNumberFormat="1" applyFont="1" applyFill="1" applyAlignment="1">
      <alignment horizontal="center" vertical="center"/>
    </xf>
    <xf numFmtId="0" fontId="0" fillId="33" borderId="0" xfId="0" applyFont="1" applyFill="1"/>
    <xf numFmtId="9" fontId="0" fillId="33" borderId="0" xfId="1" applyNumberFormat="1" applyFont="1" applyFill="1" applyAlignment="1">
      <alignment horizontal="center" vertical="center"/>
    </xf>
    <xf numFmtId="0" fontId="16" fillId="34" borderId="0" xfId="0" applyFont="1" applyFill="1"/>
    <xf numFmtId="164" fontId="0" fillId="34" borderId="0" xfId="1" applyNumberFormat="1" applyFont="1" applyFill="1" applyAlignment="1">
      <alignment horizontal="center" vertical="center"/>
    </xf>
    <xf numFmtId="0" fontId="0" fillId="34" borderId="0" xfId="0" applyFont="1" applyFill="1"/>
    <xf numFmtId="9" fontId="0" fillId="34" borderId="0" xfId="1" applyNumberFormat="1" applyFont="1" applyFill="1" applyAlignment="1">
      <alignment horizontal="center" vertical="center"/>
    </xf>
    <xf numFmtId="0" fontId="16" fillId="35" borderId="0" xfId="0" applyFont="1" applyFill="1"/>
    <xf numFmtId="164" fontId="0" fillId="35" borderId="0" xfId="1" applyNumberFormat="1" applyFont="1" applyFill="1" applyAlignment="1">
      <alignment horizontal="center" vertical="center"/>
    </xf>
    <xf numFmtId="0" fontId="0" fillId="36" borderId="0" xfId="0" applyFill="1"/>
    <xf numFmtId="0" fontId="0" fillId="0" borderId="0" xfId="0" applyFill="1"/>
    <xf numFmtId="0" fontId="0" fillId="37" borderId="0" xfId="0" applyFill="1"/>
    <xf numFmtId="0" fontId="0" fillId="0" borderId="0" xfId="0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38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/>
    </xf>
    <xf numFmtId="1" fontId="0" fillId="39" borderId="0" xfId="0" applyNumberFormat="1" applyFill="1" applyAlignment="1">
      <alignment horizontal="center" vertical="center"/>
    </xf>
    <xf numFmtId="9" fontId="0" fillId="39" borderId="0" xfId="0" applyNumberFormat="1" applyFill="1" applyAlignment="1">
      <alignment horizontal="center" vertical="center"/>
    </xf>
    <xf numFmtId="0" fontId="0" fillId="40" borderId="0" xfId="0" applyFill="1"/>
    <xf numFmtId="0" fontId="0" fillId="40" borderId="0" xfId="0" applyFill="1" applyAlignment="1">
      <alignment horizontal="center" vertical="center"/>
    </xf>
    <xf numFmtId="1" fontId="0" fillId="40" borderId="0" xfId="0" applyNumberFormat="1" applyFill="1" applyAlignment="1">
      <alignment horizontal="center" vertical="center"/>
    </xf>
    <xf numFmtId="9" fontId="0" fillId="40" borderId="0" xfId="0" applyNumberFormat="1" applyFill="1" applyAlignment="1">
      <alignment horizontal="center" vertic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1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1" fontId="0" fillId="39" borderId="10" xfId="0" applyNumberFormat="1" applyFill="1" applyBorder="1" applyAlignment="1">
      <alignment horizontal="center" vertical="center"/>
    </xf>
    <xf numFmtId="0" fontId="0" fillId="39" borderId="17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41" borderId="15" xfId="0" applyFill="1" applyBorder="1" applyAlignment="1">
      <alignment horizontal="center" vertical="center"/>
    </xf>
    <xf numFmtId="0" fontId="0" fillId="41" borderId="18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0"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1" defaultTableStyle="TableStyleMedium2" defaultPivotStyle="PivotStyleLight16">
    <tableStyle name="Style de tableau 1" pivot="0" count="0"/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PPT!$D$19</c:f>
              <c:strCache>
                <c:ptCount val="1"/>
                <c:pt idx="0">
                  <c:v>CA TT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PPT!$B$20:$B$22</c:f>
              <c:strCache>
                <c:ptCount val="3"/>
                <c:pt idx="0">
                  <c:v>Q1</c:v>
                </c:pt>
                <c:pt idx="1">
                  <c:v>Médiane</c:v>
                </c:pt>
                <c:pt idx="2">
                  <c:v>Q3</c:v>
                </c:pt>
              </c:strCache>
            </c:strRef>
          </c:cat>
          <c:val>
            <c:numRef>
              <c:f>PPT!$D$20:$D$22</c:f>
              <c:numCache>
                <c:formatCode>_-* #\ ##0\ _€_-;\-* #\ ##0\ _€_-;_-* "-"??\ _€_-;_-@_-</c:formatCode>
                <c:ptCount val="3"/>
                <c:pt idx="0">
                  <c:v>25807.45</c:v>
                </c:pt>
                <c:pt idx="1">
                  <c:v>44034.369999999995</c:v>
                </c:pt>
                <c:pt idx="2">
                  <c:v>84226.78</c:v>
                </c:pt>
              </c:numCache>
            </c:numRef>
          </c:val>
        </c:ser>
        <c:ser>
          <c:idx val="0"/>
          <c:order val="1"/>
          <c:tx>
            <c:strRef>
              <c:f>PPT!$C$19</c:f>
              <c:strCache>
                <c:ptCount val="1"/>
                <c:pt idx="0">
                  <c:v>CA Total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PPT!$B$20:$B$22</c:f>
              <c:strCache>
                <c:ptCount val="3"/>
                <c:pt idx="0">
                  <c:v>Q1</c:v>
                </c:pt>
                <c:pt idx="1">
                  <c:v>Médiane</c:v>
                </c:pt>
                <c:pt idx="2">
                  <c:v>Q3</c:v>
                </c:pt>
              </c:strCache>
            </c:strRef>
          </c:cat>
          <c:val>
            <c:numRef>
              <c:f>PPT!$C$20:$C$22</c:f>
              <c:numCache>
                <c:formatCode>_-* #\ ##0\ _€_-;\-* #\ ##0\ _€_-;_-* "-"??\ _€_-;_-@_-</c:formatCode>
                <c:ptCount val="3"/>
                <c:pt idx="0">
                  <c:v>29191.127500000002</c:v>
                </c:pt>
                <c:pt idx="1">
                  <c:v>61553.925000000003</c:v>
                </c:pt>
                <c:pt idx="2">
                  <c:v>88861.122499999998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66184"/>
        <c:axId val="488264224"/>
      </c:barChart>
      <c:catAx>
        <c:axId val="4882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264224"/>
        <c:crosses val="autoZero"/>
        <c:auto val="1"/>
        <c:lblAlgn val="ctr"/>
        <c:lblOffset val="100"/>
        <c:noMultiLvlLbl val="0"/>
      </c:catAx>
      <c:valAx>
        <c:axId val="488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26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5</xdr:row>
      <xdr:rowOff>147637</xdr:rowOff>
    </xdr:from>
    <xdr:to>
      <xdr:col>8</xdr:col>
      <xdr:colOff>352425</xdr:colOff>
      <xdr:row>20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entin LE BOT" refreshedDate="43144.61623634259" createdVersion="5" refreshedVersion="5" minRefreshableVersion="3" recordCount="107">
  <cacheSource type="worksheet">
    <worksheetSource name="Tableau1"/>
  </cacheSource>
  <cacheFields count="19">
    <cacheField name="Nom" numFmtId="0">
      <sharedItems count="128">
        <s v="LEVARDON Thierry"/>
        <s v="GREEN HOUSE - GILBERT jacques"/>
        <s v="AQUA  THEME - BROUYERE Josée"/>
        <s v="ART PAYSAGE - LEVAST DOMINIQUE"/>
        <s v="BIGOT TRAVAUX PUBLICS - BIGOT Gilles"/>
        <s v="Boca Plantes - MICHAUD François"/>
        <s v="OCRE - BULLIER Bastien"/>
        <s v="ASSAINISSEMENT ET PAYSAGE - FAUR JEAN MARC"/>
        <s v="SABATHIER Joël"/>
        <s v="DUFLOER OLIVIER"/>
        <s v="ROBINET PERE ET FILS - ROBINET Valère"/>
        <s v="DOS SANTOS ET FILS  - DOS SANTOS  ALEXANDRE"/>
        <s v="Sarl JP PUYAU Paysagiste - PUYAU Jean-Pierre"/>
        <s v="OLRY ERNEST &amp; CIE - DENTZ Thomas"/>
        <s v="IS'EAU ENERGIE - BAYART Isabelle"/>
        <s v="ANJOU TOURAINE AMENAGEMENT - Gouzil Franck "/>
        <s v="GAFFRIC TP - GAFFRIC MICHEL"/>
        <s v="COGNEE MICKAEL"/>
        <s v="BROCELIANDE PAYSAGE - CORBEL Dominique"/>
        <s v="LOCAPUISAYE TERRASSEMENT - TEMBRUN Thierry"/>
        <s v="BOIS ET PAYSAGES - Bois Thierry"/>
        <s v="Les Artisans Paysagistes - MAITRE Gilles"/>
        <s v="ICONE PAYSAGE  - VAN DER HORST MARC"/>
        <s v="BC JARDINS - CORMERAIS Bastien"/>
        <s v="AQUA SCENE - DE MONSPEY Ghislain"/>
        <s v="CREUSE ECO² - MOLLAS PATRICK"/>
        <s v="VerdeTerra - PELLERIN David"/>
        <s v="IFTP Florent IVORRA - IVORRA  FLORENT"/>
        <s v="Travaux Publics Le Guen - LE GUEN Loïc"/>
        <s v="JUSTIN TP - GAMET JUSTIN"/>
        <s v="TRAVAUX D'HYVERT - HYVERT HUGUES"/>
        <s v="SARL Jardins &amp; paysages du Ht Lignon - ESCARRAT Didier"/>
        <s v="LE LIN Christophe"/>
        <s v="JARDINS DE LAURENT - BOSSONNAY laurent"/>
        <s v="SOCIETE DE TERRASSEMENT ET D'ASSAINISSEMENT SAGET - SAGET JEAN LUC"/>
        <s v="Environnement 41 - GUESNARD Grégory"/>
        <s v="Del,A,TP - DELBANCUT Anthony"/>
        <s v="AQUAMUNDA - AUNE Sylvain"/>
        <s v="AUBAT Environnement - NABAT Yann"/>
        <s v="AF PAYSAGE - FORDOS ARNAUD"/>
        <s v="ALDECLIC - BERTIN Luc"/>
        <s v="Les Rivieristes - LE ROY Patrick"/>
        <s v="CRELO - tissier thomas"/>
        <s v="ASSOCIATION ENFANTS PAYS BELEYME - Dallongeville bruno"/>
        <s v="PA filtres plantés - ANDRIANASOLO Patrick"/>
        <s v="EURL Benjamin Couturier - Couturier Benjamin"/>
        <s v="RENDEZ-VOUS DEHORS - RICHARD Germain"/>
        <s v="JEAN Dit BAILLEUL Paysage - JEAN DIT BAILLEUL Loic"/>
        <s v="REDON Pierre"/>
        <s v="AZUR GARDENS - DELAVEAU Stéphane"/>
        <s v="L'EAU RAISON VERTICALE - MORTREUX SEBASTIEN"/>
        <s v="LES JARDINS D'OLIVIER - GAUCHERELLE Olivier"/>
        <s v="ECO-SAULE UTION - Nicoud Sylvain"/>
        <s v="TERA - RENAUDIN Cyril"/>
        <s v="Ent BOURBIGOT Jean-Luc - BOURBIGOT Jean-luc"/>
        <s v="EMPREINTE ENVIRONNEMENT - MARCHAND Michael"/>
        <s v="GUIGUEN GAEL &amp; BONNEAU BAPTISTE  "/>
        <s v="TP TRIGUEBOIRE - CLAUZET Michel"/>
        <s v="ACQUA PLANT - BALL Claude"/>
        <s v="TECHNATURA - MOINET Laurent"/>
        <s v="PRENTOUT SAMUEL"/>
        <s v="Chagneux Environnement - CHAGNEUX Stephane"/>
        <s v="Brochard Jean Marie"/>
        <s v="GRANGER Yann"/>
        <s v="PREAUD Gérard"/>
        <s v="LEFRANC Patrick"/>
        <s v="ARBRE HAIE FORET - Marchand Matthieu"/>
        <s v="SFM RIEU - RIEU Stéphane"/>
        <s v="Les Jardins Delonglée - DELONGLEE Thierry"/>
        <s v="SARL VILLAUME ANDRE ET FILS - VILLAUME STEPHANE "/>
        <s v="3DTP - DUCROS LIONEL"/>
        <s v="Andaines Paysage - SILANDE Michel"/>
        <s v="TYPHA - DE LA PORTE - GOLDIN PIERRE - LEON"/>
        <s v="Olivier MENARD - MENARD Olivier"/>
        <s v="Rebeyrol Parcs et Jardins - VIALETTE David"/>
        <s v="VAN DER LINDEN Stephan"/>
        <s v="Combier Paysage - COMBIER Frédéric"/>
        <s v="ARBATIS - WITRANT damien"/>
        <s v="GODSON TP - GODSON Chris"/>
        <s v="2 TP - PILLE THOMAS"/>
        <s v="ARBRES ET PAYSAGES DE FEES - PETIT JEROME"/>
        <s v="Ec'eau terre - FRIQUET Didier "/>
        <s v="AIRTEREO - CLAISSE Laurent"/>
        <s v="DESCHAMPS - DESCHAMPS JEROME"/>
        <s v="Moncorgé Créateur de Jardins - Moncorgé David"/>
        <s v="Couleur Nature - BURBAUD Philippe &amp; Mary"/>
        <s v="Paysage d'Armor - GIRAUD Benoit"/>
        <s v="Paysages Vivants - BODERIOU Camille et Olivier"/>
        <s v="JARDIN BLANC - BLANC Stéphane"/>
        <s v="PAYSAGES SERVICES - ROUX FREDERIC"/>
        <s v="COULEURS PAYSAGE - MAITRE Loïc"/>
        <s v="ENTREPRISE SENONAISE DE BATIMENT - PITTET Pierre-Alain"/>
        <s v="V2G PAYSAGES - VIOLOT GUILLEMARD STEPHANE"/>
        <s v="PEPINIERE CONSEILS - LEBOUCHER Emeric"/>
        <s v="GARON Paysage - GARON Thierry"/>
        <s v="ELEC3000 - LEMARECHAL Dominique"/>
        <s v="SARL JF AUBRY - AUBRY Jean-François"/>
        <s v="KERBRAT JARDINS - KERBRAT Arnaud "/>
        <s v="SAUZEDDE TRAVAUX PUBLICS - SAUZEDDE Laurent"/>
        <s v="LA CAISSE A OUTILS - ROUCHÉ Jérôme"/>
        <s v="ACTIPAYSAGE - EVERAERE Denis"/>
        <s v="DAVOUST Jérôme"/>
        <s v="MINIERE denis"/>
        <s v="HARDY TP - HARDY Stéphane"/>
        <s v="Autour du jardin - SEGUIER Christophe"/>
        <s v="L'ESPRIT NATURE CREATION - DUPUIS Philippe"/>
        <s v="ESCAICH Philippe"/>
        <s v="SMC - CARPENTIER LUDOVIC" u="1"/>
        <s v="VARIN François" u="1"/>
        <s v="SARL J,M, LADET T,P, - LADET jean michel" u="1"/>
        <s v="CLAVEL Joël" u="1"/>
        <s v="QUENTRIC Kévin" u="1"/>
        <s v="Modèle BE / Installateur " u="1"/>
        <s v="RACINE François - RACINE François et Isabelle" u="1"/>
        <s v="BERTHOLON YAN" u="1"/>
        <s v="PJB Paysage - CHAUCHIS Christophe" u="1"/>
        <s v="CEVBAT - FERRET DAVID" u="1"/>
        <s v="LE HIR Florian" u="1"/>
        <s v="Orne et jardins - LEBOUCHER Emeric" u="1"/>
        <s v="DAVID Fabrien TP - DAVID Fabien" u="1"/>
        <s v="BOISTEL Arnaud" u="1"/>
        <s v="SCOP BOIS LOGIC - RIVAT Guenael" u="1"/>
        <s v="ATP 07 - FERRET David" u="1"/>
        <s v="TEREO TP - LEMEY Patrice" u="1"/>
        <s v="PAYSAGE DU SUD - CARON JULIEN" u="1"/>
        <s v="GAUTRAND SERVICE TERRASSEMENT - GAUTRAND DIDIER" u="1"/>
        <s v="SAS AGRAFEUIL TP - AGRAFEUIL JEROME" u="1"/>
        <s v="ARBOLOIR - GOUYE Pierre" u="1"/>
      </sharedItems>
    </cacheField>
    <cacheField name="TypeInsta" numFmtId="0">
      <sharedItems count="4">
        <s v="TP"/>
        <s v="Paysagiste"/>
        <s v="Autre"/>
        <s v="100% phyto"/>
      </sharedItems>
    </cacheField>
    <cacheField name="RefInstallUnique" numFmtId="0">
      <sharedItems containsSemiMixedTypes="0" containsString="0" containsNumber="1" containsInteger="1" minValue="4" maxValue="1074"/>
    </cacheField>
    <cacheField name="CA chantier" numFmtId="0">
      <sharedItems containsSemiMixedTypes="0" containsString="0" containsNumber="1" minValue="0" maxValue="367780.76"/>
    </cacheField>
    <cacheField name="CA autoc" numFmtId="0">
      <sharedItems containsSemiMixedTypes="0" containsString="0" containsNumber="1" minValue="0" maxValue="25681"/>
    </cacheField>
    <cacheField name="CA Total 2017" numFmtId="0">
      <sharedItems containsSemiMixedTypes="0" containsString="0" containsNumber="1" minValue="0" maxValue="367780.76"/>
    </cacheField>
    <cacheField name="Redevance" numFmtId="0">
      <sharedItems containsSemiMixedTypes="0" containsString="0" containsNumber="1" minValue="0" maxValue="8800"/>
    </cacheField>
    <cacheField name="Redevance auto" numFmtId="0">
      <sharedItems containsSemiMixedTypes="0" containsString="0" containsNumber="1" minValue="0" maxValue="1087.5"/>
    </cacheField>
    <cacheField name="TotalRedevance" numFmtId="0">
      <sharedItems containsSemiMixedTypes="0" containsString="0" containsNumber="1" minValue="0" maxValue="8800"/>
    </cacheField>
    <cacheField name="TotalRedevanceBE" numFmtId="0">
      <sharedItems containsSemiMixedTypes="0" containsString="0" containsNumber="1" minValue="173.08" maxValue="9000"/>
    </cacheField>
    <cacheField name="ControleBE" numFmtId="0">
      <sharedItems containsSemiMixedTypes="0" containsString="0" containsNumber="1" minValue="200" maxValue="10250"/>
    </cacheField>
    <cacheField name="Assurance" numFmtId="0">
      <sharedItems containsSemiMixedTypes="0" containsString="0" containsNumber="1" minValue="0" maxValue="4315.1099999999997"/>
    </cacheField>
    <cacheField name="Certificat" numFmtId="0">
      <sharedItems containsSemiMixedTypes="0" containsString="0" containsNumber="1" containsInteger="1" minValue="0" maxValue="6150"/>
    </cacheField>
    <cacheField name="CA TT 2016" numFmtId="1">
      <sharedItems containsSemiMixedTypes="0" containsString="0" containsNumber="1" minValue="4400" maxValue="341194.21"/>
    </cacheField>
    <cacheField name="Evolution CA" numFmtId="9">
      <sharedItems containsSemiMixedTypes="0" containsString="0" containsNumber="1" minValue="-1" maxValue="17.682954545454546"/>
    </cacheField>
    <cacheField name="Nbsuiviautoc" numFmtId="0">
      <sharedItems containsSemiMixedTypes="0" containsString="0" containsNumber="1" containsInteger="1" minValue="0" maxValue="7"/>
    </cacheField>
    <cacheField name="Nb de chantier 2017" numFmtId="0">
      <sharedItems containsSemiMixedTypes="0" containsString="0" containsNumber="1" containsInteger="1" minValue="0" maxValue="42"/>
    </cacheField>
    <cacheField name="Nb chantier 2016" numFmtId="1">
      <sharedItems containsSemiMixedTypes="0" containsString="0" containsNumber="1" containsInteger="1" minValue="1" maxValue="41"/>
    </cacheField>
    <cacheField name="Evolution nb chantiers" numFmtId="9">
      <sharedItems containsSemiMixedTypes="0" containsString="0" containsNumber="1" minValue="-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n v="135"/>
    <n v="82205"/>
    <n v="0"/>
    <n v="82205"/>
    <n v="1725"/>
    <n v="0"/>
    <n v="1725"/>
    <n v="1725"/>
    <n v="1876"/>
    <n v="1419.74"/>
    <n v="1200"/>
    <n v="4400"/>
    <n v="17.682954545454546"/>
    <n v="0"/>
    <n v="9"/>
    <n v="1"/>
    <n v="8"/>
  </r>
  <r>
    <x v="1"/>
    <x v="1"/>
    <n v="65"/>
    <n v="79840"/>
    <n v="0"/>
    <n v="79840"/>
    <n v="1875"/>
    <n v="0"/>
    <n v="1875"/>
    <n v="1875"/>
    <n v="1800"/>
    <n v="1368.36"/>
    <n v="1350"/>
    <n v="7650"/>
    <n v="9.4366013071895427"/>
    <n v="0"/>
    <n v="9"/>
    <n v="1"/>
    <n v="8"/>
  </r>
  <r>
    <x v="2"/>
    <x v="1"/>
    <n v="1064"/>
    <n v="158321.79999999999"/>
    <n v="0"/>
    <n v="158321.79999999999"/>
    <n v="3125"/>
    <n v="0"/>
    <n v="3125"/>
    <n v="3125"/>
    <n v="3000"/>
    <n v="2754.37"/>
    <n v="2250"/>
    <n v="26692.98"/>
    <n v="4.931214873723353"/>
    <n v="0"/>
    <n v="15"/>
    <n v="3"/>
    <n v="4"/>
  </r>
  <r>
    <x v="3"/>
    <x v="1"/>
    <n v="1033"/>
    <n v="38946.07"/>
    <n v="0"/>
    <n v="38946.07"/>
    <n v="937.5"/>
    <n v="0"/>
    <n v="937.5"/>
    <n v="937.5"/>
    <n v="1150"/>
    <n v="662.62"/>
    <n v="600"/>
    <n v="7650"/>
    <n v="4.0909895424836602"/>
    <n v="0"/>
    <n v="4"/>
    <n v="1"/>
    <n v="3"/>
  </r>
  <r>
    <x v="4"/>
    <x v="0"/>
    <n v="1074"/>
    <n v="53210.55"/>
    <n v="0"/>
    <n v="53210.55"/>
    <n v="1225"/>
    <n v="0"/>
    <n v="1225"/>
    <n v="1225"/>
    <n v="1625"/>
    <n v="904.9"/>
    <n v="900"/>
    <n v="12270"/>
    <n v="3.3366381418092912"/>
    <n v="0"/>
    <n v="6"/>
    <n v="1"/>
    <n v="5"/>
  </r>
  <r>
    <x v="5"/>
    <x v="1"/>
    <n v="61"/>
    <n v="68136.95"/>
    <n v="0"/>
    <n v="68136.95"/>
    <n v="1425"/>
    <n v="0"/>
    <n v="1425"/>
    <n v="1425"/>
    <n v="1500"/>
    <n v="1172.6600000000001"/>
    <n v="1050"/>
    <n v="15971.37"/>
    <n v="3.2661931944473137"/>
    <n v="0"/>
    <n v="7"/>
    <n v="2"/>
    <n v="2.5"/>
  </r>
  <r>
    <x v="6"/>
    <x v="1"/>
    <n v="1056"/>
    <n v="25598.47"/>
    <n v="0"/>
    <n v="25598.47"/>
    <n v="600"/>
    <n v="0"/>
    <n v="600"/>
    <n v="600"/>
    <n v="670"/>
    <n v="436.7"/>
    <n v="450"/>
    <n v="6542.89"/>
    <n v="2.9124102651886248"/>
    <n v="0"/>
    <n v="3"/>
    <n v="1"/>
    <n v="2"/>
  </r>
  <r>
    <x v="7"/>
    <x v="1"/>
    <n v="16"/>
    <n v="54330"/>
    <n v="3495.4"/>
    <n v="57825.4"/>
    <n v="1580"/>
    <n v="131.25"/>
    <n v="1711.25"/>
    <n v="1711.25"/>
    <n v="2400"/>
    <n v="0"/>
    <n v="1200"/>
    <n v="17933.900000000001"/>
    <n v="2.2243627989450148"/>
    <n v="1"/>
    <n v="8"/>
    <n v="2"/>
    <n v="3"/>
  </r>
  <r>
    <x v="8"/>
    <x v="0"/>
    <n v="1045"/>
    <n v="87080.6"/>
    <n v="0"/>
    <n v="87080.6"/>
    <n v="1800"/>
    <n v="0"/>
    <n v="1800"/>
    <n v="1800"/>
    <n v="2800"/>
    <n v="1488.25"/>
    <n v="1350"/>
    <n v="27153.01"/>
    <n v="2.2070330324336056"/>
    <n v="0"/>
    <n v="9"/>
    <n v="3"/>
    <n v="2"/>
  </r>
  <r>
    <x v="9"/>
    <x v="2"/>
    <n v="1054"/>
    <n v="82187.73"/>
    <n v="0"/>
    <n v="82187.73"/>
    <n v="1525"/>
    <n v="0"/>
    <n v="1525"/>
    <n v="1725"/>
    <n v="425"/>
    <n v="1441.94"/>
    <n v="1200"/>
    <n v="25780"/>
    <n v="2.1880422808378586"/>
    <n v="0"/>
    <n v="9"/>
    <n v="3"/>
    <n v="2"/>
  </r>
  <r>
    <x v="10"/>
    <x v="0"/>
    <n v="119"/>
    <n v="62934.68"/>
    <n v="0"/>
    <n v="62934.68"/>
    <n v="961.07"/>
    <n v="0"/>
    <n v="961.07"/>
    <n v="961.07"/>
    <n v="1250"/>
    <n v="1107.08"/>
    <n v="750"/>
    <n v="20107.650000000001"/>
    <n v="2.1298873811708479"/>
    <n v="0"/>
    <n v="5"/>
    <n v="2"/>
    <n v="1.5"/>
  </r>
  <r>
    <x v="11"/>
    <x v="0"/>
    <n v="1063"/>
    <n v="67379.490000000005"/>
    <n v="0"/>
    <n v="67379.490000000005"/>
    <n v="1400"/>
    <n v="0"/>
    <n v="1400"/>
    <n v="1400"/>
    <n v="1300"/>
    <n v="1092.4100000000001"/>
    <n v="1050"/>
    <n v="22174.6"/>
    <n v="2.0385887456819969"/>
    <n v="0"/>
    <n v="7"/>
    <n v="3"/>
    <n v="1.3333333333333333"/>
  </r>
  <r>
    <x v="12"/>
    <x v="1"/>
    <n v="114"/>
    <n v="72972.55"/>
    <n v="0"/>
    <n v="72972.55"/>
    <n v="1480"/>
    <n v="0"/>
    <n v="1480"/>
    <n v="1480"/>
    <n v="1400"/>
    <n v="1267.47"/>
    <n v="1050"/>
    <n v="25166.38"/>
    <n v="1.8996045517869473"/>
    <n v="0"/>
    <n v="7"/>
    <n v="2"/>
    <n v="2.5"/>
  </r>
  <r>
    <x v="13"/>
    <x v="0"/>
    <n v="125"/>
    <n v="83787.199999999997"/>
    <n v="3250"/>
    <n v="87037.2"/>
    <n v="1000"/>
    <n v="150"/>
    <n v="1150"/>
    <n v="1150"/>
    <n v="1000"/>
    <n v="1535.1"/>
    <n v="600"/>
    <n v="32853.199999999997"/>
    <n v="1.6492761740104467"/>
    <n v="1"/>
    <n v="4"/>
    <n v="3"/>
    <n v="0.33333333333333331"/>
  </r>
  <r>
    <x v="14"/>
    <x v="2"/>
    <n v="69"/>
    <n v="76924.53"/>
    <n v="0"/>
    <n v="76924.53"/>
    <n v="1850"/>
    <n v="0"/>
    <n v="1850"/>
    <n v="1850"/>
    <n v="2175"/>
    <n v="1447.85"/>
    <n v="1200"/>
    <n v="29168.3"/>
    <n v="1.6372647703157193"/>
    <n v="0"/>
    <n v="9"/>
    <n v="3"/>
    <n v="2"/>
  </r>
  <r>
    <x v="15"/>
    <x v="0"/>
    <n v="1073"/>
    <n v="112601.89"/>
    <n v="0"/>
    <n v="112601.89"/>
    <n v="2572.66"/>
    <n v="0"/>
    <n v="2572.66"/>
    <n v="2572.66"/>
    <n v="2600"/>
    <n v="1930.53"/>
    <n v="1950"/>
    <n v="42827.34"/>
    <n v="1.6292057830348561"/>
    <n v="0"/>
    <n v="13"/>
    <n v="6"/>
    <n v="1.1666666666666667"/>
  </r>
  <r>
    <x v="16"/>
    <x v="0"/>
    <n v="1067"/>
    <n v="254015.72"/>
    <n v="0"/>
    <n v="254015.72"/>
    <n v="5750.37"/>
    <n v="0"/>
    <n v="5750.37"/>
    <n v="5750.37"/>
    <n v="8900"/>
    <n v="4315.1099999999997"/>
    <n v="3600"/>
    <n v="97476.51"/>
    <n v="1.6059172615022843"/>
    <n v="0"/>
    <n v="24"/>
    <n v="10"/>
    <n v="1.4"/>
  </r>
  <r>
    <x v="17"/>
    <x v="2"/>
    <n v="1058"/>
    <n v="40983"/>
    <n v="25681"/>
    <n v="66664"/>
    <n v="1250"/>
    <n v="600"/>
    <n v="1850"/>
    <n v="1850"/>
    <n v="2000"/>
    <n v="921.6"/>
    <n v="1500"/>
    <n v="26001"/>
    <n v="1.5639013884081381"/>
    <n v="6"/>
    <n v="4"/>
    <n v="2"/>
    <n v="1"/>
  </r>
  <r>
    <x v="18"/>
    <x v="1"/>
    <n v="1029"/>
    <n v="50526.400000000001"/>
    <n v="0"/>
    <n v="50526.400000000001"/>
    <n v="1200"/>
    <n v="0"/>
    <n v="1200"/>
    <n v="1200"/>
    <n v="1600"/>
    <n v="855.96"/>
    <n v="900"/>
    <n v="20185"/>
    <n v="1.5031657171166708"/>
    <n v="0"/>
    <n v="6"/>
    <n v="2"/>
    <n v="2"/>
  </r>
  <r>
    <x v="19"/>
    <x v="0"/>
    <n v="136"/>
    <n v="147580.23000000001"/>
    <n v="0"/>
    <n v="147580.23000000001"/>
    <n v="2775"/>
    <n v="0"/>
    <n v="2775"/>
    <n v="2775"/>
    <n v="2990"/>
    <n v="2286.63"/>
    <n v="1650"/>
    <n v="60561.81"/>
    <n v="1.4368530266846387"/>
    <n v="0"/>
    <n v="13"/>
    <n v="6"/>
    <n v="1.1666666666666667"/>
  </r>
  <r>
    <x v="20"/>
    <x v="1"/>
    <n v="20"/>
    <n v="17911.41"/>
    <n v="0"/>
    <n v="17911.41"/>
    <n v="375"/>
    <n v="0"/>
    <n v="375"/>
    <n v="375"/>
    <n v="450"/>
    <n v="307.88"/>
    <n v="300"/>
    <n v="8262.73"/>
    <n v="1.1677351190224055"/>
    <n v="0"/>
    <n v="2"/>
    <n v="1"/>
    <n v="1"/>
  </r>
  <r>
    <x v="21"/>
    <x v="1"/>
    <n v="73"/>
    <n v="121752.98"/>
    <n v="0"/>
    <n v="121752.98"/>
    <n v="2575"/>
    <n v="0"/>
    <n v="2575"/>
    <n v="2575"/>
    <n v="2380"/>
    <n v="2114.69"/>
    <n v="1500"/>
    <n v="56642.25"/>
    <n v="1.1495081851444813"/>
    <n v="0"/>
    <n v="12"/>
    <n v="5"/>
    <n v="1.4"/>
  </r>
  <r>
    <x v="22"/>
    <x v="1"/>
    <n v="1041"/>
    <n v="204722.19"/>
    <n v="2178.89"/>
    <n v="206901.09"/>
    <n v="3500"/>
    <n v="150"/>
    <n v="3650"/>
    <n v="3650"/>
    <n v="3650"/>
    <n v="3562.59"/>
    <n v="2400"/>
    <n v="99605.43"/>
    <n v="1.0772069354050278"/>
    <n v="1"/>
    <n v="16"/>
    <n v="11"/>
    <n v="0.45454545454545453"/>
  </r>
  <r>
    <x v="23"/>
    <x v="1"/>
    <n v="17"/>
    <n v="123235.79"/>
    <n v="3387.85"/>
    <n v="126623.64"/>
    <n v="2582.83"/>
    <n v="150"/>
    <n v="2732.83"/>
    <n v="2732.83"/>
    <n v="3900"/>
    <n v="0"/>
    <n v="2100"/>
    <n v="63205.03"/>
    <n v="1.0033791614369933"/>
    <n v="1"/>
    <n v="13"/>
    <n v="7"/>
    <n v="0.8571428571428571"/>
  </r>
  <r>
    <x v="24"/>
    <x v="1"/>
    <n v="1070"/>
    <n v="50669"/>
    <n v="21708.21"/>
    <n v="72377.210000000006"/>
    <n v="1150"/>
    <n v="1087.5"/>
    <n v="2237.5"/>
    <n v="2087.5"/>
    <n v="2400"/>
    <n v="1023.3"/>
    <n v="1800"/>
    <n v="36706.14"/>
    <n v="0.97180117549815936"/>
    <n v="7"/>
    <n v="5"/>
    <n v="3"/>
    <n v="0.66666666666666663"/>
  </r>
  <r>
    <x v="25"/>
    <x v="2"/>
    <n v="100"/>
    <n v="15554.51"/>
    <n v="0"/>
    <n v="15554.51"/>
    <n v="468.75"/>
    <n v="0"/>
    <n v="468.75"/>
    <n v="468.75"/>
    <n v="370"/>
    <n v="261.64"/>
    <n v="300"/>
    <n v="8000"/>
    <n v="0.94431375000000006"/>
    <n v="0"/>
    <n v="2"/>
    <n v="1"/>
    <n v="1"/>
  </r>
  <r>
    <x v="26"/>
    <x v="1"/>
    <n v="45"/>
    <n v="71406.240000000005"/>
    <n v="0"/>
    <n v="71406.240000000005"/>
    <n v="1475"/>
    <n v="0"/>
    <n v="1475"/>
    <n v="1475"/>
    <n v="1600"/>
    <n v="0"/>
    <n v="900"/>
    <n v="37413.199999999997"/>
    <n v="0.90858413608031419"/>
    <n v="0"/>
    <n v="7"/>
    <n v="3"/>
    <n v="1.3333333333333333"/>
  </r>
  <r>
    <x v="27"/>
    <x v="0"/>
    <n v="1057"/>
    <n v="23584"/>
    <n v="3244.49"/>
    <n v="26828.49"/>
    <n v="600"/>
    <n v="150"/>
    <n v="750"/>
    <n v="750"/>
    <n v="800"/>
    <n v="0"/>
    <n v="600"/>
    <n v="14910.5"/>
    <n v="0.79930183427785795"/>
    <n v="1"/>
    <n v="3"/>
    <n v="2"/>
    <n v="0.5"/>
  </r>
  <r>
    <x v="28"/>
    <x v="0"/>
    <n v="137"/>
    <n v="92551.52"/>
    <n v="0"/>
    <n v="92551.52"/>
    <n v="2150"/>
    <n v="0"/>
    <n v="2150"/>
    <n v="2077.42"/>
    <n v="1970"/>
    <n v="1567.23"/>
    <n v="1650"/>
    <n v="54095.28"/>
    <n v="0.71089825212107238"/>
    <n v="0"/>
    <n v="11"/>
    <n v="5"/>
    <n v="1.2"/>
  </r>
  <r>
    <x v="29"/>
    <x v="0"/>
    <n v="1071"/>
    <n v="60173.17"/>
    <n v="0"/>
    <n v="60173.17"/>
    <n v="1225"/>
    <n v="0"/>
    <n v="1225"/>
    <n v="1386.54"/>
    <n v="1200"/>
    <n v="1040.46"/>
    <n v="900"/>
    <n v="37111.08"/>
    <n v="0.62143408383695642"/>
    <n v="0"/>
    <n v="6"/>
    <n v="4"/>
    <n v="0.5"/>
  </r>
  <r>
    <x v="30"/>
    <x v="3"/>
    <n v="1043"/>
    <n v="78376.14"/>
    <n v="17125"/>
    <n v="95501.14"/>
    <n v="1550"/>
    <n v="787.5"/>
    <n v="2337.5"/>
    <n v="2337.5"/>
    <n v="2800"/>
    <n v="1499.94"/>
    <n v="1800"/>
    <n v="59088.53"/>
    <n v="0.61623821069842155"/>
    <n v="5"/>
    <n v="7"/>
    <n v="6"/>
    <n v="0.16666666666666666"/>
  </r>
  <r>
    <x v="31"/>
    <x v="1"/>
    <n v="105"/>
    <n v="76663.490000000005"/>
    <n v="14804.59"/>
    <n v="91468.08"/>
    <n v="1550"/>
    <n v="547.5"/>
    <n v="2097.5"/>
    <n v="2171.4299999999998"/>
    <n v="1280"/>
    <n v="1540.11"/>
    <n v="1050"/>
    <n v="57462.21"/>
    <n v="0.59179537299383378"/>
    <n v="3"/>
    <n v="6"/>
    <n v="6"/>
    <n v="0"/>
  </r>
  <r>
    <x v="32"/>
    <x v="1"/>
    <n v="145"/>
    <n v="77025.19"/>
    <n v="0"/>
    <n v="77025.19"/>
    <n v="1610"/>
    <n v="0"/>
    <n v="1610"/>
    <n v="1610"/>
    <n v="1400"/>
    <n v="1338.63"/>
    <n v="1050"/>
    <n v="50191.14"/>
    <n v="0.53463718895406642"/>
    <n v="0"/>
    <n v="7"/>
    <n v="6"/>
    <n v="0.16666666666666666"/>
  </r>
  <r>
    <x v="33"/>
    <x v="1"/>
    <n v="1023"/>
    <n v="34361.86"/>
    <n v="0"/>
    <n v="34361.86"/>
    <n v="750"/>
    <n v="0"/>
    <n v="750"/>
    <n v="750"/>
    <n v="800"/>
    <n v="590.23"/>
    <n v="600"/>
    <n v="22868"/>
    <n v="0.50261763162497819"/>
    <n v="0"/>
    <n v="4"/>
    <n v="2"/>
    <n v="1"/>
  </r>
  <r>
    <x v="34"/>
    <x v="0"/>
    <n v="80"/>
    <n v="87630.99"/>
    <n v="0"/>
    <n v="87630.99"/>
    <n v="1350"/>
    <n v="0"/>
    <n v="1350"/>
    <n v="1350"/>
    <n v="1790"/>
    <n v="1540.03"/>
    <n v="1050"/>
    <n v="58383.03"/>
    <n v="0.50096680490889234"/>
    <n v="0"/>
    <n v="7"/>
    <n v="4"/>
    <n v="0.75"/>
  </r>
  <r>
    <x v="35"/>
    <x v="1"/>
    <n v="54"/>
    <n v="94066.45"/>
    <n v="0"/>
    <n v="94066.45"/>
    <n v="1530"/>
    <n v="0"/>
    <n v="1530"/>
    <n v="1530"/>
    <n v="3230"/>
    <n v="1626.98"/>
    <n v="1050"/>
    <n v="63331.7"/>
    <n v="0.48529804189686998"/>
    <n v="0"/>
    <n v="7"/>
    <n v="6"/>
    <n v="0.16666666666666666"/>
  </r>
  <r>
    <x v="36"/>
    <x v="0"/>
    <n v="1051"/>
    <n v="198411"/>
    <n v="0"/>
    <n v="198411"/>
    <n v="3690"/>
    <n v="0"/>
    <n v="3690"/>
    <n v="3690"/>
    <n v="3850"/>
    <n v="0"/>
    <n v="2550"/>
    <n v="133772.72"/>
    <n v="0.48319477992224424"/>
    <n v="0"/>
    <n v="17"/>
    <n v="15"/>
    <n v="0.13333333333333333"/>
  </r>
  <r>
    <x v="37"/>
    <x v="0"/>
    <n v="1009"/>
    <n v="39949.120000000003"/>
    <n v="1874.58"/>
    <n v="41823.699999999997"/>
    <n v="1025"/>
    <n v="131.25"/>
    <n v="1156.25"/>
    <n v="1156.25"/>
    <n v="1200"/>
    <n v="701.83"/>
    <n v="900"/>
    <n v="28578.44"/>
    <n v="0.46347036437258293"/>
    <n v="1"/>
    <n v="5"/>
    <n v="3"/>
    <n v="0.66666666666666663"/>
  </r>
  <r>
    <x v="38"/>
    <x v="0"/>
    <n v="29"/>
    <n v="213341.78"/>
    <n v="0"/>
    <n v="213341.78"/>
    <n v="3275"/>
    <n v="0"/>
    <n v="3275"/>
    <n v="3275"/>
    <n v="2890"/>
    <n v="0"/>
    <n v="1950"/>
    <n v="145950.57"/>
    <n v="0.46173995757604774"/>
    <n v="0"/>
    <n v="14"/>
    <n v="14"/>
    <n v="0"/>
  </r>
  <r>
    <x v="39"/>
    <x v="1"/>
    <n v="1035"/>
    <n v="46980.22"/>
    <n v="0"/>
    <n v="46980.22"/>
    <n v="1025"/>
    <n v="0"/>
    <n v="1025"/>
    <n v="1107.49"/>
    <n v="1153.3399999999999"/>
    <n v="805.64"/>
    <n v="750"/>
    <n v="32447.49"/>
    <n v="0.44788456672611654"/>
    <n v="0"/>
    <n v="5"/>
    <n v="3"/>
    <n v="0.66666666666666663"/>
  </r>
  <r>
    <x v="40"/>
    <x v="1"/>
    <n v="94"/>
    <n v="86888.87"/>
    <n v="0"/>
    <n v="86888.87"/>
    <n v="1625"/>
    <n v="0"/>
    <n v="1625"/>
    <n v="1861.85"/>
    <n v="1732.85"/>
    <n v="1509.62"/>
    <n v="1200"/>
    <n v="61949.15"/>
    <n v="0.40258373198018044"/>
    <n v="0"/>
    <n v="8"/>
    <n v="6"/>
    <n v="0.33333333333333331"/>
  </r>
  <r>
    <x v="41"/>
    <x v="1"/>
    <n v="91"/>
    <n v="32184"/>
    <n v="0"/>
    <n v="32184"/>
    <n v="775"/>
    <n v="0"/>
    <n v="775"/>
    <n v="779.46"/>
    <n v="800"/>
    <n v="548.35"/>
    <n v="600"/>
    <n v="22982.82"/>
    <n v="0.40035034865173202"/>
    <n v="0"/>
    <n v="4"/>
    <n v="3"/>
    <n v="0.33333333333333331"/>
  </r>
  <r>
    <x v="42"/>
    <x v="1"/>
    <n v="42"/>
    <n v="80730.87"/>
    <n v="0"/>
    <n v="80730.87"/>
    <n v="1559.05"/>
    <n v="0"/>
    <n v="1559.05"/>
    <n v="1655.58"/>
    <n v="1546.67"/>
    <n v="1405.49"/>
    <n v="1050"/>
    <n v="58141"/>
    <n v="0.38853597289348302"/>
    <n v="0"/>
    <n v="7"/>
    <n v="5"/>
    <n v="0.4"/>
  </r>
  <r>
    <x v="43"/>
    <x v="2"/>
    <n v="165"/>
    <n v="94610.62"/>
    <n v="0"/>
    <n v="94610.62"/>
    <n v="1675"/>
    <n v="0"/>
    <n v="1675"/>
    <n v="1675"/>
    <n v="1850"/>
    <n v="1654.83"/>
    <n v="1200"/>
    <n v="68377.179999999993"/>
    <n v="0.38365782268294779"/>
    <n v="0"/>
    <n v="8"/>
    <n v="6"/>
    <n v="0.33333333333333331"/>
  </r>
  <r>
    <x v="44"/>
    <x v="1"/>
    <n v="104"/>
    <n v="64754.87"/>
    <n v="4160.4799999999996"/>
    <n v="68915.350000000006"/>
    <n v="1150"/>
    <n v="150"/>
    <n v="1300"/>
    <n v="1300"/>
    <n v="1500"/>
    <n v="1131.32"/>
    <n v="1050"/>
    <n v="50502.52"/>
    <n v="0.36459230153267619"/>
    <n v="1"/>
    <n v="6"/>
    <n v="4"/>
    <n v="0.5"/>
  </r>
  <r>
    <x v="45"/>
    <x v="1"/>
    <n v="19"/>
    <n v="153745.15"/>
    <n v="0"/>
    <n v="153745.15"/>
    <n v="3800"/>
    <n v="0"/>
    <n v="3800"/>
    <n v="3800"/>
    <n v="3950"/>
    <n v="2607.5500000000002"/>
    <n v="2850"/>
    <n v="112791.89"/>
    <n v="0.36308692052238856"/>
    <n v="0"/>
    <n v="19"/>
    <n v="13"/>
    <n v="0.46153846153846156"/>
  </r>
  <r>
    <x v="46"/>
    <x v="1"/>
    <n v="118"/>
    <n v="62443.19"/>
    <n v="14522"/>
    <n v="76965.19"/>
    <n v="1950"/>
    <n v="750"/>
    <n v="2700"/>
    <n v="3330"/>
    <n v="4050"/>
    <n v="1260.95"/>
    <n v="1500"/>
    <n v="57035"/>
    <n v="0.34943788901551681"/>
    <n v="4"/>
    <n v="9"/>
    <n v="6"/>
    <n v="0.5"/>
  </r>
  <r>
    <x v="47"/>
    <x v="1"/>
    <n v="1013"/>
    <n v="36690.5"/>
    <n v="0"/>
    <n v="36690.5"/>
    <n v="968.75"/>
    <n v="0"/>
    <n v="968.75"/>
    <n v="968.75"/>
    <n v="1550"/>
    <n v="611.63"/>
    <n v="600"/>
    <n v="27240"/>
    <n v="0.34693465491923642"/>
    <n v="0"/>
    <n v="4"/>
    <n v="2"/>
    <n v="1"/>
  </r>
  <r>
    <x v="48"/>
    <x v="0"/>
    <n v="1068"/>
    <n v="30005.24"/>
    <n v="0"/>
    <n v="30005.24"/>
    <n v="1000"/>
    <n v="0"/>
    <n v="1000"/>
    <n v="1000"/>
    <n v="1000"/>
    <n v="492.56"/>
    <n v="750"/>
    <n v="23020.3"/>
    <n v="0.3034252377249646"/>
    <n v="0"/>
    <n v="5"/>
    <n v="3"/>
    <n v="0.66666666666666663"/>
  </r>
  <r>
    <x v="49"/>
    <x v="1"/>
    <n v="1017"/>
    <n v="83648.679999999993"/>
    <n v="0"/>
    <n v="83648.679999999993"/>
    <n v="1525"/>
    <n v="0"/>
    <n v="1525"/>
    <n v="1525"/>
    <n v="1550"/>
    <n v="0"/>
    <n v="1200"/>
    <n v="64432.06"/>
    <n v="0.2982462457354304"/>
    <n v="0"/>
    <n v="8"/>
    <n v="6"/>
    <n v="0.33333333333333331"/>
  </r>
  <r>
    <x v="50"/>
    <x v="1"/>
    <n v="1055"/>
    <n v="48735.11"/>
    <n v="0"/>
    <n v="48735.11"/>
    <n v="775"/>
    <n v="0"/>
    <n v="775"/>
    <n v="775"/>
    <n v="870"/>
    <n v="857.61"/>
    <n v="600"/>
    <n v="38886.07"/>
    <n v="0.25327938770876052"/>
    <n v="0"/>
    <n v="4"/>
    <n v="3"/>
    <n v="0.33333333333333331"/>
  </r>
  <r>
    <x v="51"/>
    <x v="1"/>
    <n v="64"/>
    <n v="22986.91"/>
    <n v="0"/>
    <n v="22986.91"/>
    <n v="400"/>
    <n v="0"/>
    <n v="400"/>
    <n v="400"/>
    <n v="600"/>
    <n v="399.35"/>
    <n v="300"/>
    <n v="18850.89"/>
    <n v="0.2194071473548464"/>
    <n v="0"/>
    <n v="2"/>
    <n v="2"/>
    <n v="0"/>
  </r>
  <r>
    <x v="52"/>
    <x v="2"/>
    <n v="31"/>
    <n v="153781"/>
    <n v="0"/>
    <n v="153781"/>
    <n v="2800"/>
    <n v="0"/>
    <n v="2800"/>
    <n v="2817.95"/>
    <n v="2800"/>
    <n v="2687.62"/>
    <n v="2100"/>
    <n v="130971.45"/>
    <n v="0.17415665780595696"/>
    <n v="0"/>
    <n v="14"/>
    <n v="10"/>
    <n v="0.4"/>
  </r>
  <r>
    <x v="53"/>
    <x v="0"/>
    <n v="117"/>
    <n v="17680"/>
    <n v="0"/>
    <n v="17680"/>
    <n v="400"/>
    <n v="0"/>
    <n v="400"/>
    <n v="400"/>
    <n v="400"/>
    <n v="0"/>
    <n v="300"/>
    <n v="15774"/>
    <n v="0.1208317484468112"/>
    <n v="0"/>
    <n v="2"/>
    <n v="2"/>
    <n v="0"/>
  </r>
  <r>
    <x v="54"/>
    <x v="1"/>
    <n v="81"/>
    <n v="30607.82"/>
    <n v="0"/>
    <n v="30607.82"/>
    <n v="650"/>
    <n v="0"/>
    <n v="650"/>
    <n v="708.73"/>
    <n v="450"/>
    <n v="531.83000000000004"/>
    <n v="450"/>
    <n v="28130.81"/>
    <n v="8.8053276816415824E-2"/>
    <n v="0"/>
    <n v="3"/>
    <n v="3"/>
    <n v="0"/>
  </r>
  <r>
    <x v="55"/>
    <x v="1"/>
    <n v="52"/>
    <n v="139838.79999999999"/>
    <n v="14591.32"/>
    <n v="154430.12"/>
    <n v="2930"/>
    <n v="543.75"/>
    <n v="3473.75"/>
    <n v="3473.75"/>
    <n v="4500"/>
    <n v="2383.1799999999998"/>
    <n v="2700"/>
    <n v="142535.16"/>
    <n v="8.3452812625319894E-2"/>
    <n v="4"/>
    <n v="14"/>
    <n v="15"/>
    <n v="-6.6666666666666666E-2"/>
  </r>
  <r>
    <x v="56"/>
    <x v="0"/>
    <n v="1007"/>
    <n v="367780.76"/>
    <n v="0"/>
    <n v="367780.76"/>
    <n v="8800"/>
    <n v="0"/>
    <n v="8800"/>
    <n v="9000"/>
    <n v="10250"/>
    <n v="0"/>
    <n v="6150"/>
    <n v="341194.21"/>
    <n v="7.7922043284380432E-2"/>
    <n v="0"/>
    <n v="42"/>
    <n v="41"/>
    <n v="2.4390243902439025E-2"/>
  </r>
  <r>
    <x v="57"/>
    <x v="0"/>
    <n v="138"/>
    <n v="105952.08"/>
    <n v="22332.95"/>
    <n v="128285.03"/>
    <n v="3200"/>
    <n v="862.5"/>
    <n v="4062.5"/>
    <n v="4062.5"/>
    <n v="4550"/>
    <n v="1924.85"/>
    <n v="3000"/>
    <n v="120043.07"/>
    <n v="6.8658357371233436E-2"/>
    <n v="7"/>
    <n v="14"/>
    <n v="17"/>
    <n v="-0.17647058823529413"/>
  </r>
  <r>
    <x v="58"/>
    <x v="1"/>
    <n v="5"/>
    <n v="123016.68"/>
    <n v="19230.689999999999"/>
    <n v="142247.37"/>
    <n v="2400"/>
    <n v="600"/>
    <n v="3000"/>
    <n v="3000"/>
    <n v="3900"/>
    <n v="2249.44"/>
    <n v="2400"/>
    <n v="134829.72"/>
    <n v="5.5014947742975315E-2"/>
    <n v="4"/>
    <n v="12"/>
    <n v="14"/>
    <n v="-0.14285714285714285"/>
  </r>
  <r>
    <x v="59"/>
    <x v="1"/>
    <n v="88"/>
    <n v="171642.96"/>
    <n v="0"/>
    <n v="171642.96"/>
    <n v="3705"/>
    <n v="0"/>
    <n v="3705"/>
    <n v="3705"/>
    <n v="4850"/>
    <n v="2833.98"/>
    <n v="2700"/>
    <n v="166281.94"/>
    <n v="3.2240542779330028E-2"/>
    <n v="0"/>
    <n v="18"/>
    <n v="18"/>
    <n v="0"/>
  </r>
  <r>
    <x v="60"/>
    <x v="0"/>
    <n v="130"/>
    <n v="41922.300000000003"/>
    <n v="0"/>
    <n v="41922.300000000003"/>
    <n v="875"/>
    <n v="0"/>
    <n v="875"/>
    <n v="875"/>
    <n v="800"/>
    <n v="0"/>
    <n v="600"/>
    <n v="41552.35"/>
    <n v="8.9032268933045763E-3"/>
    <n v="0"/>
    <n v="4"/>
    <n v="2"/>
    <n v="1"/>
  </r>
  <r>
    <x v="61"/>
    <x v="0"/>
    <n v="30"/>
    <n v="61619.94"/>
    <n v="9774.35"/>
    <n v="71394.289999999994"/>
    <n v="1250"/>
    <n v="360"/>
    <n v="1610"/>
    <n v="1610"/>
    <n v="1600"/>
    <n v="0"/>
    <n v="1200"/>
    <n v="71893.77"/>
    <n v="-6.9474726391453735E-3"/>
    <n v="2"/>
    <n v="6"/>
    <n v="8"/>
    <n v="-0.25"/>
  </r>
  <r>
    <x v="62"/>
    <x v="1"/>
    <n v="82"/>
    <n v="80735.759999999995"/>
    <n v="0"/>
    <n v="80735.759999999995"/>
    <n v="1837.76"/>
    <n v="0"/>
    <n v="1837.76"/>
    <n v="1837.76"/>
    <n v="2050"/>
    <n v="1379.06"/>
    <n v="1500"/>
    <n v="81564.210000000006"/>
    <n v="-1.0157028431955775E-2"/>
    <n v="0"/>
    <n v="10"/>
    <n v="8"/>
    <n v="0.25"/>
  </r>
  <r>
    <x v="63"/>
    <x v="1"/>
    <n v="1037"/>
    <n v="8788.4699999999993"/>
    <n v="0"/>
    <n v="8788.4699999999993"/>
    <n v="200"/>
    <n v="0"/>
    <n v="200"/>
    <n v="200"/>
    <n v="200"/>
    <n v="150.80000000000001"/>
    <n v="150"/>
    <n v="8931.07"/>
    <n v="-1.5966731869753611E-2"/>
    <n v="0"/>
    <n v="1"/>
    <n v="1"/>
    <n v="0"/>
  </r>
  <r>
    <x v="64"/>
    <x v="1"/>
    <n v="113"/>
    <n v="168503.41"/>
    <n v="3958"/>
    <n v="172461.41"/>
    <n v="3814.5"/>
    <n v="125"/>
    <n v="3939.5"/>
    <n v="3939.5"/>
    <n v="4050"/>
    <n v="0"/>
    <n v="2700"/>
    <n v="175629.04"/>
    <n v="-1.8035912511962741E-2"/>
    <n v="1"/>
    <n v="17"/>
    <n v="16"/>
    <n v="6.25E-2"/>
  </r>
  <r>
    <x v="65"/>
    <x v="1"/>
    <n v="32"/>
    <n v="107380.66"/>
    <n v="6490.26"/>
    <n v="113870.92"/>
    <n v="2375"/>
    <n v="150"/>
    <n v="2525"/>
    <n v="2514.89"/>
    <n v="2600"/>
    <n v="0"/>
    <n v="1950"/>
    <n v="117604.52"/>
    <n v="-3.1747079108864235E-2"/>
    <n v="1"/>
    <n v="12"/>
    <n v="12"/>
    <n v="0"/>
  </r>
  <r>
    <x v="66"/>
    <x v="2"/>
    <n v="9"/>
    <n v="74596.34"/>
    <n v="0"/>
    <n v="74596.34"/>
    <n v="1980"/>
    <n v="0"/>
    <n v="1980"/>
    <n v="1980"/>
    <n v="1400"/>
    <n v="1276.3699999999999"/>
    <n v="1200"/>
    <n v="78088.53"/>
    <n v="-4.4720908435592302E-2"/>
    <n v="0"/>
    <n v="9"/>
    <n v="9"/>
    <n v="0"/>
  </r>
  <r>
    <x v="67"/>
    <x v="0"/>
    <n v="1021"/>
    <n v="25523.79"/>
    <n v="0"/>
    <n v="25523.79"/>
    <n v="450"/>
    <n v="0"/>
    <n v="450"/>
    <n v="450"/>
    <n v="400"/>
    <n v="448.81"/>
    <n v="300"/>
    <n v="26736.5"/>
    <n v="-4.5357844145643561E-2"/>
    <n v="0"/>
    <n v="2"/>
    <n v="2"/>
    <n v="0"/>
  </r>
  <r>
    <x v="68"/>
    <x v="1"/>
    <n v="89"/>
    <n v="87294.46"/>
    <n v="0"/>
    <n v="87294.46"/>
    <n v="1800"/>
    <n v="0"/>
    <n v="1800"/>
    <n v="1800"/>
    <n v="1850"/>
    <n v="0"/>
    <n v="1350"/>
    <n v="98525.23"/>
    <n v="-0.11398877221600995"/>
    <n v="0"/>
    <n v="9"/>
    <n v="10"/>
    <n v="-0.1"/>
  </r>
  <r>
    <x v="69"/>
    <x v="0"/>
    <n v="141"/>
    <n v="15875.67"/>
    <n v="0"/>
    <n v="15875.67"/>
    <n v="353"/>
    <n v="0"/>
    <n v="353"/>
    <n v="353"/>
    <n v="600"/>
    <n v="0"/>
    <n v="450"/>
    <n v="18266.46"/>
    <n v="-0.13088414503959711"/>
    <n v="0"/>
    <n v="3"/>
    <n v="3"/>
    <n v="0"/>
  </r>
  <r>
    <x v="70"/>
    <x v="0"/>
    <n v="93"/>
    <n v="36049.15"/>
    <n v="0"/>
    <n v="36049.15"/>
    <n v="812.5"/>
    <n v="0"/>
    <n v="812.5"/>
    <n v="812.5"/>
    <n v="600"/>
    <n v="0"/>
    <n v="450"/>
    <n v="42086.33"/>
    <n v="-0.14344752797404764"/>
    <n v="0"/>
    <n v="3"/>
    <n v="4"/>
    <n v="-0.25"/>
  </r>
  <r>
    <x v="71"/>
    <x v="1"/>
    <n v="128"/>
    <n v="27953.46"/>
    <n v="0"/>
    <n v="27953.46"/>
    <n v="600"/>
    <n v="0"/>
    <n v="600"/>
    <n v="640.33000000000004"/>
    <n v="650"/>
    <n v="480.5"/>
    <n v="450"/>
    <n v="33785.949999999997"/>
    <n v="-0.17263063492368866"/>
    <n v="0"/>
    <n v="3"/>
    <n v="4"/>
    <n v="-0.25"/>
  </r>
  <r>
    <x v="72"/>
    <x v="1"/>
    <n v="139"/>
    <n v="183085.14"/>
    <n v="13338"/>
    <n v="196423.14"/>
    <n v="4225"/>
    <n v="450"/>
    <n v="4675"/>
    <n v="4675"/>
    <n v="5500"/>
    <n v="0"/>
    <n v="3300"/>
    <n v="248743.67999999999"/>
    <n v="-0.21033917324050194"/>
    <n v="3"/>
    <n v="20"/>
    <n v="27"/>
    <n v="-0.25925925925925924"/>
  </r>
  <r>
    <x v="73"/>
    <x v="0"/>
    <n v="103"/>
    <n v="83738.2"/>
    <n v="0"/>
    <n v="83738.2"/>
    <n v="1475"/>
    <n v="0"/>
    <n v="1475"/>
    <n v="1475"/>
    <n v="1460"/>
    <n v="0"/>
    <n v="1050"/>
    <n v="109314.87"/>
    <n v="-0.23397246870439492"/>
    <n v="0"/>
    <n v="7"/>
    <n v="10"/>
    <n v="-0.3"/>
  </r>
  <r>
    <x v="74"/>
    <x v="1"/>
    <n v="36"/>
    <n v="41493.300000000003"/>
    <n v="0"/>
    <n v="41493.300000000003"/>
    <n v="950"/>
    <n v="0"/>
    <n v="950"/>
    <n v="950"/>
    <n v="1000"/>
    <n v="0"/>
    <n v="750"/>
    <n v="55624.5"/>
    <n v="-0.25404632850632358"/>
    <n v="0"/>
    <n v="5"/>
    <n v="5"/>
    <n v="0"/>
  </r>
  <r>
    <x v="75"/>
    <x v="1"/>
    <n v="92"/>
    <n v="8401.82"/>
    <n v="10407.870000000001"/>
    <n v="18809.689999999999"/>
    <n v="375"/>
    <n v="512.5"/>
    <n v="887.5"/>
    <n v="887.5"/>
    <n v="1200"/>
    <n v="238.76"/>
    <n v="900"/>
    <n v="27414.78"/>
    <n v="-0.3138850649175372"/>
    <n v="4"/>
    <n v="2"/>
    <n v="6"/>
    <n v="-0.66666666666666663"/>
  </r>
  <r>
    <x v="76"/>
    <x v="1"/>
    <n v="27"/>
    <n v="50378.65"/>
    <n v="0"/>
    <n v="50378.65"/>
    <n v="655"/>
    <n v="0"/>
    <n v="655"/>
    <n v="655"/>
    <n v="600"/>
    <n v="0"/>
    <n v="450"/>
    <n v="74620.09"/>
    <n v="-0.32486479177390426"/>
    <n v="0"/>
    <n v="3"/>
    <n v="6"/>
    <n v="-0.5"/>
  </r>
  <r>
    <x v="77"/>
    <x v="2"/>
    <n v="13"/>
    <n v="28360"/>
    <n v="0"/>
    <n v="28360"/>
    <n v="575"/>
    <n v="0"/>
    <n v="575"/>
    <n v="575"/>
    <n v="630"/>
    <n v="490.2"/>
    <n v="450"/>
    <n v="43460"/>
    <n v="-0.34744592728946155"/>
    <n v="0"/>
    <n v="3"/>
    <n v="5"/>
    <n v="-0.4"/>
  </r>
  <r>
    <x v="78"/>
    <x v="0"/>
    <n v="1005"/>
    <n v="29568.93"/>
    <n v="0"/>
    <n v="29568.93"/>
    <n v="705.34"/>
    <n v="0"/>
    <n v="705.34"/>
    <n v="705.34"/>
    <n v="570"/>
    <n v="511.93"/>
    <n v="300"/>
    <n v="46426.77"/>
    <n v="-0.36310602697538508"/>
    <n v="0"/>
    <n v="3"/>
    <n v="5"/>
    <n v="-0.4"/>
  </r>
  <r>
    <x v="79"/>
    <x v="0"/>
    <n v="4"/>
    <n v="21268.07"/>
    <n v="6590.98"/>
    <n v="27859.05"/>
    <n v="600"/>
    <n v="281.25"/>
    <n v="881.25"/>
    <n v="881.25"/>
    <n v="980"/>
    <n v="0"/>
    <n v="750"/>
    <n v="45241.4"/>
    <n v="-0.38421335325608846"/>
    <n v="2"/>
    <n v="3"/>
    <n v="6"/>
    <n v="-0.5"/>
  </r>
  <r>
    <x v="80"/>
    <x v="1"/>
    <n v="12"/>
    <n v="38797.910000000003"/>
    <n v="0"/>
    <n v="38797.910000000003"/>
    <n v="875"/>
    <n v="0"/>
    <n v="875"/>
    <n v="875"/>
    <n v="1050"/>
    <n v="666.87"/>
    <n v="450"/>
    <n v="63875.54"/>
    <n v="-0.39260145589375833"/>
    <n v="0"/>
    <n v="4"/>
    <n v="7"/>
    <n v="-0.42857142857142855"/>
  </r>
  <r>
    <x v="81"/>
    <x v="1"/>
    <n v="49"/>
    <n v="23794.57"/>
    <n v="0"/>
    <n v="23794.57"/>
    <n v="450"/>
    <n v="0"/>
    <n v="450"/>
    <n v="450"/>
    <n v="500"/>
    <n v="414.49"/>
    <n v="300"/>
    <n v="40074.65"/>
    <n v="-0.40624384741975289"/>
    <n v="0"/>
    <n v="2"/>
    <n v="2"/>
    <n v="0"/>
  </r>
  <r>
    <x v="82"/>
    <x v="1"/>
    <n v="86"/>
    <n v="55295"/>
    <n v="2361.29"/>
    <n v="57656.29"/>
    <n v="1000"/>
    <n v="131.25"/>
    <n v="1131.25"/>
    <n v="1121.25"/>
    <n v="800"/>
    <n v="0"/>
    <n v="600"/>
    <n v="100419.93"/>
    <n v="-0.42584813592281928"/>
    <n v="1"/>
    <n v="4"/>
    <n v="8"/>
    <n v="-0.5"/>
  </r>
  <r>
    <x v="83"/>
    <x v="2"/>
    <n v="79"/>
    <n v="17090.27"/>
    <n v="5110.54"/>
    <n v="22200.81"/>
    <n v="400"/>
    <n v="281.25"/>
    <n v="681.25"/>
    <n v="681.25"/>
    <n v="800"/>
    <n v="366.72"/>
    <n v="600"/>
    <n v="39758.300000000003"/>
    <n v="-0.44160565215313535"/>
    <n v="2"/>
    <n v="2"/>
    <n v="4"/>
    <n v="-0.5"/>
  </r>
  <r>
    <x v="84"/>
    <x v="1"/>
    <n v="46"/>
    <n v="31508.18"/>
    <n v="0"/>
    <n v="31508.18"/>
    <n v="650"/>
    <n v="0"/>
    <n v="650"/>
    <n v="650"/>
    <n v="600"/>
    <n v="547.01"/>
    <n v="450"/>
    <n v="56590.06"/>
    <n v="-0.44322059386401069"/>
    <n v="0"/>
    <n v="3"/>
    <n v="5"/>
    <n v="-0.4"/>
  </r>
  <r>
    <x v="85"/>
    <x v="1"/>
    <n v="38"/>
    <n v="43026.04"/>
    <n v="10414.56"/>
    <n v="53440.6"/>
    <n v="950"/>
    <n v="412.5"/>
    <n v="1362.5"/>
    <n v="1362.5"/>
    <n v="1350"/>
    <n v="0"/>
    <n v="1200"/>
    <n v="97276.38"/>
    <n v="-0.450631283771045"/>
    <n v="3"/>
    <n v="5"/>
    <n v="7"/>
    <n v="-0.2857142857142857"/>
  </r>
  <r>
    <x v="86"/>
    <x v="1"/>
    <n v="18"/>
    <n v="52248.84"/>
    <n v="0"/>
    <n v="52248.84"/>
    <n v="1142.1199999999999"/>
    <n v="0"/>
    <n v="1142.1199999999999"/>
    <n v="1142.1199999999999"/>
    <n v="1200"/>
    <n v="897.94"/>
    <n v="900"/>
    <n v="98265.01"/>
    <n v="-0.46828642260352898"/>
    <n v="0"/>
    <n v="6"/>
    <n v="10"/>
    <n v="-0.4"/>
  </r>
  <r>
    <x v="87"/>
    <x v="1"/>
    <n v="107"/>
    <n v="91410.2"/>
    <n v="2547.42"/>
    <n v="93957.62"/>
    <n v="1705"/>
    <n v="187.5"/>
    <n v="1892.5"/>
    <n v="1981.08"/>
    <n v="1550"/>
    <n v="1659.19"/>
    <n v="1350"/>
    <n v="182543.05"/>
    <n v="-0.48528514232670045"/>
    <n v="1"/>
    <n v="8"/>
    <n v="16"/>
    <n v="-0.5"/>
  </r>
  <r>
    <x v="88"/>
    <x v="1"/>
    <n v="74"/>
    <n v="59150"/>
    <n v="0"/>
    <n v="59150"/>
    <n v="1000"/>
    <n v="0"/>
    <n v="1000"/>
    <n v="1000"/>
    <n v="400"/>
    <n v="0"/>
    <n v="450"/>
    <n v="115700"/>
    <n v="-0.4887640449438202"/>
    <n v="0"/>
    <n v="4"/>
    <n v="7"/>
    <n v="-0.42857142857142855"/>
  </r>
  <r>
    <x v="89"/>
    <x v="1"/>
    <n v="106"/>
    <n v="77824"/>
    <n v="0"/>
    <n v="77824"/>
    <n v="1650"/>
    <n v="0"/>
    <n v="1650"/>
    <n v="1650"/>
    <n v="1650"/>
    <n v="1344.6"/>
    <n v="1200"/>
    <n v="157957.82"/>
    <n v="-0.50731150885723797"/>
    <n v="0"/>
    <n v="8"/>
    <n v="14"/>
    <n v="-0.42857142857142855"/>
  </r>
  <r>
    <x v="90"/>
    <x v="1"/>
    <n v="39"/>
    <n v="26965.45"/>
    <n v="9174.08"/>
    <n v="36139.53"/>
    <n v="600"/>
    <n v="468.75"/>
    <n v="1068.75"/>
    <n v="1068.75"/>
    <n v="1250"/>
    <n v="597.53"/>
    <n v="900"/>
    <n v="73779.97"/>
    <n v="-0.5101715275839771"/>
    <n v="3"/>
    <n v="3"/>
    <n v="8"/>
    <n v="-0.625"/>
  </r>
  <r>
    <x v="91"/>
    <x v="0"/>
    <n v="55"/>
    <n v="43311.66"/>
    <n v="0"/>
    <n v="43311.66"/>
    <n v="1000"/>
    <n v="0"/>
    <n v="1000"/>
    <n v="1000"/>
    <n v="1000"/>
    <n v="0"/>
    <n v="750"/>
    <n v="93232.12"/>
    <n v="-0.53544272081338484"/>
    <n v="0"/>
    <n v="5"/>
    <n v="8"/>
    <n v="-0.375"/>
  </r>
  <r>
    <x v="92"/>
    <x v="1"/>
    <n v="1011"/>
    <n v="27716.799999999999"/>
    <n v="7650.8"/>
    <n v="35367.599999999999"/>
    <n v="550"/>
    <n v="281.25"/>
    <n v="831.25"/>
    <n v="831.25"/>
    <n v="1000"/>
    <n v="558.20000000000005"/>
    <n v="750"/>
    <n v="89510.36"/>
    <n v="-0.60487702205644134"/>
    <n v="2"/>
    <n v="3"/>
    <n v="9"/>
    <n v="-0.66666666666666663"/>
  </r>
  <r>
    <x v="93"/>
    <x v="1"/>
    <n v="72"/>
    <n v="39117.730000000003"/>
    <n v="0"/>
    <n v="39117.730000000003"/>
    <n v="625"/>
    <n v="0"/>
    <n v="625"/>
    <n v="625"/>
    <n v="670"/>
    <n v="689.4"/>
    <n v="450"/>
    <n v="99990"/>
    <n v="-0.6087835783578357"/>
    <n v="0"/>
    <n v="3"/>
    <n v="8"/>
    <n v="-0.625"/>
  </r>
  <r>
    <x v="94"/>
    <x v="1"/>
    <n v="56"/>
    <n v="30125.46"/>
    <n v="0"/>
    <n v="30125.46"/>
    <n v="800"/>
    <n v="0"/>
    <n v="800"/>
    <n v="800"/>
    <n v="900"/>
    <n v="507"/>
    <n v="600"/>
    <n v="78444.86"/>
    <n v="-0.61596642533366752"/>
    <n v="0"/>
    <n v="4"/>
    <n v="8"/>
    <n v="-0.5"/>
  </r>
  <r>
    <x v="95"/>
    <x v="2"/>
    <n v="1019"/>
    <n v="22781.87"/>
    <n v="0"/>
    <n v="22781.87"/>
    <n v="400"/>
    <n v="0"/>
    <n v="400"/>
    <n v="400"/>
    <n v="400"/>
    <n v="0"/>
    <n v="300"/>
    <n v="61081.29"/>
    <n v="-0.62702375801165955"/>
    <n v="0"/>
    <n v="2"/>
    <n v="5"/>
    <n v="-0.6"/>
  </r>
  <r>
    <x v="96"/>
    <x v="1"/>
    <n v="121"/>
    <n v="50195.48"/>
    <n v="0"/>
    <n v="50195.48"/>
    <n v="1213.47"/>
    <n v="0"/>
    <n v="1213.47"/>
    <n v="1413.47"/>
    <n v="1400"/>
    <n v="856.74"/>
    <n v="900"/>
    <n v="143466.42000000001"/>
    <n v="-0.65012384082630625"/>
    <n v="0"/>
    <n v="6"/>
    <n v="15"/>
    <n v="-0.6"/>
  </r>
  <r>
    <x v="97"/>
    <x v="1"/>
    <n v="7"/>
    <n v="21651"/>
    <n v="0"/>
    <n v="21651"/>
    <n v="400"/>
    <n v="0"/>
    <n v="400"/>
    <n v="424.08"/>
    <n v="350"/>
    <n v="378.52"/>
    <n v="300"/>
    <n v="67381.27"/>
    <n v="-0.67867925315150635"/>
    <n v="0"/>
    <n v="2"/>
    <n v="6"/>
    <n v="-0.66666666666666663"/>
  </r>
  <r>
    <x v="98"/>
    <x v="0"/>
    <n v="1047"/>
    <n v="25951"/>
    <n v="0"/>
    <n v="25951"/>
    <n v="600"/>
    <n v="0"/>
    <n v="600"/>
    <n v="600"/>
    <n v="600"/>
    <n v="0"/>
    <n v="450"/>
    <n v="81225"/>
    <n v="-0.68050477069867654"/>
    <n v="0"/>
    <n v="3"/>
    <n v="6"/>
    <n v="-0.5"/>
  </r>
  <r>
    <x v="99"/>
    <x v="2"/>
    <n v="87"/>
    <n v="7170.39"/>
    <n v="4823.87"/>
    <n v="11994.26"/>
    <n v="200"/>
    <n v="150"/>
    <n v="350"/>
    <n v="350"/>
    <n v="400"/>
    <n v="0"/>
    <n v="300"/>
    <n v="37584.910000000003"/>
    <n v="-0.68087564929648625"/>
    <n v="1"/>
    <n v="1"/>
    <n v="3"/>
    <n v="-0.66666666666666663"/>
  </r>
  <r>
    <x v="100"/>
    <x v="1"/>
    <n v="6"/>
    <n v="18340"/>
    <n v="0"/>
    <n v="18340"/>
    <n v="500"/>
    <n v="0"/>
    <n v="500"/>
    <n v="500"/>
    <n v="500"/>
    <n v="0"/>
    <n v="300"/>
    <n v="60480"/>
    <n v="-0.6967592592592593"/>
    <n v="0"/>
    <n v="2"/>
    <n v="6"/>
    <n v="-0.66666666666666663"/>
  </r>
  <r>
    <x v="101"/>
    <x v="1"/>
    <n v="110"/>
    <n v="7796.15"/>
    <n v="0"/>
    <n v="7796.15"/>
    <n v="200"/>
    <n v="0"/>
    <n v="200"/>
    <n v="173.08"/>
    <n v="350"/>
    <n v="129.88"/>
    <n v="150"/>
    <n v="26266.5"/>
    <n v="-0.70319037557344899"/>
    <n v="0"/>
    <n v="1"/>
    <n v="3"/>
    <n v="-0.66666666666666663"/>
  </r>
  <r>
    <x v="102"/>
    <x v="1"/>
    <n v="99"/>
    <n v="10489.06"/>
    <n v="0"/>
    <n v="10489.06"/>
    <n v="200"/>
    <n v="0"/>
    <n v="200"/>
    <n v="200"/>
    <n v="230"/>
    <n v="182.14"/>
    <n v="150"/>
    <n v="36480.58"/>
    <n v="-0.71247551436956325"/>
    <n v="0"/>
    <n v="1"/>
    <n v="3"/>
    <n v="-0.66666666666666663"/>
  </r>
  <r>
    <x v="103"/>
    <x v="0"/>
    <n v="67"/>
    <n v="28057.72"/>
    <n v="0"/>
    <n v="28057.72"/>
    <n v="575"/>
    <n v="0"/>
    <n v="575"/>
    <n v="575"/>
    <n v="600"/>
    <n v="0"/>
    <n v="450"/>
    <n v="104894.11"/>
    <n v="-0.73251386564984444"/>
    <n v="0"/>
    <n v="3"/>
    <n v="10"/>
    <n v="-0.7"/>
  </r>
  <r>
    <x v="104"/>
    <x v="1"/>
    <n v="1065"/>
    <n v="14495"/>
    <n v="0"/>
    <n v="14495"/>
    <n v="400"/>
    <n v="0"/>
    <n v="400"/>
    <n v="400"/>
    <n v="600"/>
    <n v="240.03"/>
    <n v="300"/>
    <n v="66921.89"/>
    <n v="-0.78340420451365012"/>
    <n v="0"/>
    <n v="2"/>
    <n v="6"/>
    <n v="-0.66666666666666663"/>
  </r>
  <r>
    <x v="105"/>
    <x v="1"/>
    <n v="90"/>
    <n v="5892.28"/>
    <n v="0"/>
    <n v="5892.28"/>
    <n v="200"/>
    <n v="0"/>
    <n v="200"/>
    <n v="200"/>
    <n v="200"/>
    <n v="96.47"/>
    <n v="150"/>
    <n v="29523.52"/>
    <n v="-0.80042081702994772"/>
    <n v="0"/>
    <n v="1"/>
    <n v="3"/>
    <n v="-0.66666666666666663"/>
  </r>
  <r>
    <x v="106"/>
    <x v="0"/>
    <n v="23"/>
    <n v="0"/>
    <n v="0"/>
    <n v="0"/>
    <n v="0"/>
    <n v="0"/>
    <n v="0"/>
    <n v="200"/>
    <n v="405"/>
    <n v="0"/>
    <n v="0"/>
    <n v="64751.46"/>
    <n v="-1"/>
    <n v="0"/>
    <n v="0"/>
    <n v="8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I111" firstHeaderRow="0" firstDataRow="1" firstDataCol="1" rowPageCount="1" colPageCount="1"/>
  <pivotFields count="19">
    <pivotField axis="axisRow" showAll="0">
      <items count="129">
        <item x="79"/>
        <item x="70"/>
        <item x="58"/>
        <item x="100"/>
        <item x="39"/>
        <item x="82"/>
        <item x="40"/>
        <item x="71"/>
        <item x="15"/>
        <item x="2"/>
        <item x="24"/>
        <item x="37"/>
        <item x="77"/>
        <item m="1" x="127"/>
        <item x="66"/>
        <item x="80"/>
        <item x="3"/>
        <item x="7"/>
        <item x="43"/>
        <item m="1" x="122"/>
        <item x="38"/>
        <item x="104"/>
        <item x="49"/>
        <item x="23"/>
        <item m="1" x="114"/>
        <item x="4"/>
        <item x="5"/>
        <item x="20"/>
        <item m="1" x="120"/>
        <item x="18"/>
        <item x="62"/>
        <item m="1" x="116"/>
        <item x="61"/>
        <item m="1" x="110"/>
        <item x="17"/>
        <item x="76"/>
        <item x="85"/>
        <item x="90"/>
        <item x="42"/>
        <item x="25"/>
        <item m="1" x="119"/>
        <item x="101"/>
        <item x="36"/>
        <item x="83"/>
        <item x="11"/>
        <item x="9"/>
        <item x="81"/>
        <item x="52"/>
        <item x="95"/>
        <item x="55"/>
        <item x="54"/>
        <item x="91"/>
        <item x="35"/>
        <item x="106"/>
        <item x="45"/>
        <item x="16"/>
        <item x="94"/>
        <item m="1" x="125"/>
        <item x="78"/>
        <item x="63"/>
        <item x="1"/>
        <item x="56"/>
        <item x="103"/>
        <item x="22"/>
        <item x="27"/>
        <item x="14"/>
        <item x="88"/>
        <item x="33"/>
        <item x="47"/>
        <item x="29"/>
        <item x="97"/>
        <item x="99"/>
        <item m="1" x="117"/>
        <item x="32"/>
        <item x="50"/>
        <item x="65"/>
        <item x="21"/>
        <item x="68"/>
        <item x="51"/>
        <item x="41"/>
        <item x="105"/>
        <item x="0"/>
        <item x="19"/>
        <item x="102"/>
        <item m="1" x="112"/>
        <item x="84"/>
        <item x="6"/>
        <item x="73"/>
        <item x="13"/>
        <item m="1" x="118"/>
        <item x="44"/>
        <item x="86"/>
        <item m="1" x="124"/>
        <item x="89"/>
        <item x="87"/>
        <item x="93"/>
        <item m="1" x="115"/>
        <item x="64"/>
        <item x="60"/>
        <item m="1" x="111"/>
        <item m="1" x="113"/>
        <item x="74"/>
        <item x="48"/>
        <item x="46"/>
        <item x="10"/>
        <item x="8"/>
        <item m="1" x="109"/>
        <item x="31"/>
        <item x="96"/>
        <item x="12"/>
        <item x="69"/>
        <item m="1" x="126"/>
        <item x="98"/>
        <item m="1" x="121"/>
        <item x="67"/>
        <item m="1" x="107"/>
        <item x="34"/>
        <item x="59"/>
        <item x="53"/>
        <item m="1" x="123"/>
        <item x="57"/>
        <item x="30"/>
        <item x="28"/>
        <item x="72"/>
        <item x="92"/>
        <item x="75"/>
        <item m="1" x="108"/>
        <item x="26"/>
        <item t="default"/>
      </items>
    </pivotField>
    <pivotField axis="axisPage" multipleItemSelectionAllowed="1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5"/>
    </i>
    <i>
      <x v="26"/>
    </i>
    <i>
      <x v="27"/>
    </i>
    <i>
      <x v="29"/>
    </i>
    <i>
      <x v="30"/>
    </i>
    <i>
      <x v="32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90"/>
    </i>
    <i>
      <x v="91"/>
    </i>
    <i>
      <x v="93"/>
    </i>
    <i>
      <x v="94"/>
    </i>
    <i>
      <x v="95"/>
    </i>
    <i>
      <x v="97"/>
    </i>
    <i>
      <x v="98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Somme de RefInstallUnique" fld="2" baseField="0" baseItem="0"/>
    <dataField name="Somme de CA Total 2017" fld="5" baseField="0" baseItem="0"/>
    <dataField name="Somme de Nbsuiviautoc" fld="15" baseField="0" baseItem="0"/>
    <dataField name="Somme de Nb de chantier 2017" fld="16" baseField="0" baseItem="0"/>
    <dataField name="Somme de CA TT 2016" fld="13" baseField="0" baseItem="0"/>
    <dataField name="Somme de Evolution CA" fld="14" baseField="0" baseItem="0"/>
    <dataField name="Somme de Nb chantier 2016" fld="17" baseField="0" baseItem="0"/>
    <dataField name="Somme de Evolution nb chantier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14" displayName="Tableau14" ref="B2:T109" totalsRowShown="0" headerRowDxfId="59" dataDxfId="58">
  <autoFilter ref="B2:T109"/>
  <sortState ref="B3:T109">
    <sortCondition descending="1" ref="G2:G109"/>
  </sortState>
  <tableColumns count="19">
    <tableColumn id="1" name="Nom"/>
    <tableColumn id="2" name="TypeInsta" dataDxfId="57"/>
    <tableColumn id="3" name="RefInstallUnique" dataDxfId="56"/>
    <tableColumn id="4" name="CA chantier" dataDxfId="55"/>
    <tableColumn id="5" name="CA autoc" dataDxfId="54"/>
    <tableColumn id="6" name="CA Total 2017" dataDxfId="53"/>
    <tableColumn id="7" name="Redevance" dataDxfId="52"/>
    <tableColumn id="8" name="Redevance auto" dataDxfId="51"/>
    <tableColumn id="9" name="TotalRedevance" dataDxfId="50"/>
    <tableColumn id="10" name="TotalRedevanceBE" dataDxfId="49"/>
    <tableColumn id="11" name="ControleBE" dataDxfId="48"/>
    <tableColumn id="12" name="Assurance" dataDxfId="47"/>
    <tableColumn id="13" name="Certificat" dataDxfId="46"/>
    <tableColumn id="14" name="CA TT 2016" dataDxfId="45">
      <calculatedColumnFormula>VLOOKUP(B3,CAInstallateurs2016!A$1:M$119,4,FALSE)</calculatedColumnFormula>
    </tableColumn>
    <tableColumn id="15" name="Evolution CA" dataDxfId="44">
      <calculatedColumnFormula>(G3-O3)/O3</calculatedColumnFormula>
    </tableColumn>
    <tableColumn id="16" name="Nbsuiviautoc" dataDxfId="43"/>
    <tableColumn id="17" name="Nb de chantier 2017" dataDxfId="42"/>
    <tableColumn id="18" name="Nb chantier 2016" dataDxfId="41">
      <calculatedColumnFormula>VLOOKUP(B3,CAInstallateurs2016!A$1:M$119,12,FALSE)</calculatedColumnFormula>
    </tableColumn>
    <tableColumn id="19" name="Evolution nb chantiers" dataDxfId="40">
      <calculatedColumnFormula>(R3-S3)/S3</calculatedColumnFormula>
    </tableColumn>
  </tableColumns>
  <tableStyleInfo name="Style de tableau 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2:T109" totalsRowShown="0" headerRowDxfId="39" dataDxfId="38">
  <autoFilter ref="B2:T109"/>
  <sortState ref="B3:T109">
    <sortCondition descending="1" ref="G2:G109"/>
  </sortState>
  <tableColumns count="19">
    <tableColumn id="1" name="Nom"/>
    <tableColumn id="2" name="TypeInsta" dataDxfId="37"/>
    <tableColumn id="3" name="RefInstallUnique" dataDxfId="36"/>
    <tableColumn id="4" name="CA chantier" dataDxfId="35"/>
    <tableColumn id="5" name="CA autoc" dataDxfId="34"/>
    <tableColumn id="6" name="CA Total 2017" dataDxfId="33"/>
    <tableColumn id="7" name="Redevance" dataDxfId="32"/>
    <tableColumn id="8" name="Redevance auto" dataDxfId="31"/>
    <tableColumn id="9" name="TotalRedevance" dataDxfId="30"/>
    <tableColumn id="10" name="TotalRedevanceBE" dataDxfId="29"/>
    <tableColumn id="11" name="ControleBE" dataDxfId="28"/>
    <tableColumn id="12" name="Assurance" dataDxfId="27"/>
    <tableColumn id="13" name="Certificat" dataDxfId="26"/>
    <tableColumn id="14" name="CA TT 2016" dataDxfId="25">
      <calculatedColumnFormula>VLOOKUP(B3,CAInstallateurs2016!A$1:M$119,4,FALSE)</calculatedColumnFormula>
    </tableColumn>
    <tableColumn id="15" name="Evolution CA" dataDxfId="24">
      <calculatedColumnFormula>(G3-O3)/O3</calculatedColumnFormula>
    </tableColumn>
    <tableColumn id="16" name="Nbsuiviautoc" dataDxfId="23"/>
    <tableColumn id="17" name="Nb de chantier 2017" dataDxfId="22"/>
    <tableColumn id="18" name="Nb chantier 2016" dataDxfId="21">
      <calculatedColumnFormula>VLOOKUP(B3,CAInstallateurs2016!A$1:M$119,12,FALSE)</calculatedColumnFormula>
    </tableColumn>
    <tableColumn id="19" name="Evolution nb chantiers" dataDxfId="20">
      <calculatedColumnFormula>(R3-S3)/S3</calculatedColumnFormula>
    </tableColumn>
  </tableColumns>
  <tableStyleInfo name="Style de tableau 1" showFirstColumn="0" showLastColumn="0" showRowStripes="1" showColumnStripes="0"/>
</table>
</file>

<file path=xl/tables/table3.xml><?xml version="1.0" encoding="utf-8"?>
<table xmlns="http://schemas.openxmlformats.org/spreadsheetml/2006/main" id="5" name="Tableau16" displayName="Tableau16" ref="B2:T130" totalsRowShown="0" headerRowDxfId="19" dataDxfId="18">
  <autoFilter ref="B2:T130"/>
  <sortState ref="B3:T130">
    <sortCondition descending="1" ref="P2:P130"/>
  </sortState>
  <tableColumns count="19">
    <tableColumn id="1" name="Nom"/>
    <tableColumn id="2" name="TypeInsta" dataDxfId="17"/>
    <tableColumn id="3" name="RefInstallUnique" dataDxfId="16"/>
    <tableColumn id="4" name="CA chantier" dataDxfId="15"/>
    <tableColumn id="5" name="CA autoc" dataDxfId="14"/>
    <tableColumn id="6" name="CA Total 2017" dataDxfId="13"/>
    <tableColumn id="7" name="Redevance" dataDxfId="12"/>
    <tableColumn id="8" name="Redevance auto" dataDxfId="11"/>
    <tableColumn id="9" name="TotalRedevance" dataDxfId="10"/>
    <tableColumn id="10" name="TotalRedevanceBE" dataDxfId="9"/>
    <tableColumn id="11" name="ControleBE" dataDxfId="8"/>
    <tableColumn id="12" name="Assurance" dataDxfId="7"/>
    <tableColumn id="13" name="Certificat" dataDxfId="6"/>
    <tableColumn id="14" name="CA TT 2016" dataDxfId="5">
      <calculatedColumnFormula>VLOOKUP(B3,CAInstallateurs2016!A$1:M$119,4,FALSE)</calculatedColumnFormula>
    </tableColumn>
    <tableColumn id="15" name="Evolution CA" dataDxfId="4">
      <calculatedColumnFormula>(G3-O3)/O3</calculatedColumnFormula>
    </tableColumn>
    <tableColumn id="16" name="Nbsuiviautoc" dataDxfId="3"/>
    <tableColumn id="17" name="Nb de chantier 2017" dataDxfId="2"/>
    <tableColumn id="18" name="Nb chantier 2016" dataDxfId="1">
      <calculatedColumnFormula>VLOOKUP(B3,CAInstallateurs2016!A$1:M$119,12,FALSE)</calculatedColumnFormula>
    </tableColumn>
    <tableColumn id="19" name="Evolution nb chantiers" dataDxfId="0">
      <calculatedColumnFormula>(R3-S3)/S3</calculatedColumnFormula>
    </tableColumn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zoomScale="90" zoomScaleNormal="90" workbookViewId="0">
      <pane xSplit="1" ySplit="1" topLeftCell="C49" activePane="bottomRight" state="frozen"/>
      <selection pane="topRight" activeCell="B1" sqref="B1"/>
      <selection pane="bottomLeft" activeCell="A2" sqref="A2"/>
      <selection pane="bottomRight" activeCell="G71" sqref="G71"/>
    </sheetView>
  </sheetViews>
  <sheetFormatPr baseColWidth="10" defaultRowHeight="15" x14ac:dyDescent="0.25"/>
  <cols>
    <col min="1" max="1" width="47.5703125" customWidth="1"/>
    <col min="2" max="2" width="10.5703125" hidden="1" customWidth="1"/>
    <col min="3" max="3" width="6.7109375" customWidth="1"/>
    <col min="4" max="5" width="11.42578125" customWidth="1"/>
    <col min="6" max="6" width="16.5703125" customWidth="1"/>
    <col min="7" max="7" width="14.140625" customWidth="1"/>
    <col min="8" max="8" width="15.5703125" customWidth="1"/>
    <col min="9" max="9" width="9" customWidth="1"/>
    <col min="10" max="10" width="23" customWidth="1"/>
    <col min="11" max="11" width="19.85546875" customWidth="1"/>
    <col min="12" max="12" width="24.7109375" customWidth="1"/>
  </cols>
  <sheetData>
    <row r="1" spans="1:12" x14ac:dyDescent="0.25">
      <c r="A1" s="14" t="s">
        <v>0</v>
      </c>
      <c r="B1" s="14" t="s">
        <v>173</v>
      </c>
      <c r="C1" s="14" t="s">
        <v>1</v>
      </c>
      <c r="D1" s="14" t="s">
        <v>2</v>
      </c>
      <c r="E1" s="14" t="s">
        <v>3</v>
      </c>
      <c r="F1" s="13" t="s">
        <v>172</v>
      </c>
      <c r="G1" s="13" t="s">
        <v>161</v>
      </c>
      <c r="H1" s="13" t="s">
        <v>163</v>
      </c>
      <c r="I1" s="14" t="s">
        <v>174</v>
      </c>
      <c r="J1" s="15" t="s">
        <v>171</v>
      </c>
      <c r="K1" s="15" t="s">
        <v>162</v>
      </c>
      <c r="L1" s="15" t="s">
        <v>170</v>
      </c>
    </row>
    <row r="2" spans="1:12" x14ac:dyDescent="0.25">
      <c r="A2" s="39" t="s">
        <v>48</v>
      </c>
      <c r="B2" s="40" t="s">
        <v>176</v>
      </c>
      <c r="C2" s="40">
        <v>139</v>
      </c>
      <c r="D2" s="40">
        <v>183085.14</v>
      </c>
      <c r="E2" s="40">
        <v>13338</v>
      </c>
      <c r="F2" s="40">
        <v>196423.14</v>
      </c>
      <c r="G2" s="41">
        <v>248743.67999999999</v>
      </c>
      <c r="H2" s="42">
        <v>-0.21033917324050194</v>
      </c>
      <c r="I2" s="40">
        <v>3</v>
      </c>
      <c r="J2" s="40">
        <v>20</v>
      </c>
      <c r="K2" s="41">
        <v>27</v>
      </c>
      <c r="L2" s="42">
        <v>-0.25925925925925924</v>
      </c>
    </row>
    <row r="3" spans="1:12" x14ac:dyDescent="0.25">
      <c r="A3" s="39" t="s">
        <v>24</v>
      </c>
      <c r="B3" s="40" t="s">
        <v>176</v>
      </c>
      <c r="C3" s="40">
        <v>107</v>
      </c>
      <c r="D3" s="40">
        <v>91410.2</v>
      </c>
      <c r="E3" s="40">
        <v>2547.42</v>
      </c>
      <c r="F3" s="40">
        <v>93957.62</v>
      </c>
      <c r="G3" s="41">
        <v>182543.05</v>
      </c>
      <c r="H3" s="42">
        <v>-0.48528514232670045</v>
      </c>
      <c r="I3" s="40">
        <v>1</v>
      </c>
      <c r="J3" s="40">
        <v>8</v>
      </c>
      <c r="K3" s="41">
        <v>16</v>
      </c>
      <c r="L3" s="42">
        <v>-0.5</v>
      </c>
    </row>
    <row r="4" spans="1:12" x14ac:dyDescent="0.25">
      <c r="A4" t="s">
        <v>115</v>
      </c>
      <c r="B4" s="16" t="s">
        <v>176</v>
      </c>
      <c r="C4" s="16">
        <v>113</v>
      </c>
      <c r="D4" s="16">
        <v>168503.41</v>
      </c>
      <c r="E4" s="16">
        <v>3958</v>
      </c>
      <c r="F4" s="16">
        <v>172461.41</v>
      </c>
      <c r="G4" s="1">
        <v>175629.04</v>
      </c>
      <c r="H4" s="2">
        <v>-1.8035912511962741E-2</v>
      </c>
      <c r="I4" s="16">
        <v>1</v>
      </c>
      <c r="J4" s="16">
        <v>17</v>
      </c>
      <c r="K4" s="1">
        <v>16</v>
      </c>
      <c r="L4" s="2">
        <v>6.25E-2</v>
      </c>
    </row>
    <row r="5" spans="1:12" x14ac:dyDescent="0.25">
      <c r="A5" t="s">
        <v>105</v>
      </c>
      <c r="B5" s="16" t="s">
        <v>176</v>
      </c>
      <c r="C5" s="16">
        <v>88</v>
      </c>
      <c r="D5" s="16">
        <v>171642.96</v>
      </c>
      <c r="E5" s="16">
        <v>0</v>
      </c>
      <c r="F5" s="16">
        <v>171642.96</v>
      </c>
      <c r="G5" s="1">
        <v>166281.94</v>
      </c>
      <c r="H5" s="2">
        <v>3.2240542779330028E-2</v>
      </c>
      <c r="I5" s="16">
        <v>0</v>
      </c>
      <c r="J5" s="16">
        <v>18</v>
      </c>
      <c r="K5" s="1">
        <v>18</v>
      </c>
      <c r="L5" s="2">
        <v>0</v>
      </c>
    </row>
    <row r="6" spans="1:12" x14ac:dyDescent="0.25">
      <c r="A6" s="39" t="s">
        <v>127</v>
      </c>
      <c r="B6" s="40" t="s">
        <v>176</v>
      </c>
      <c r="C6" s="40">
        <v>106</v>
      </c>
      <c r="D6" s="40">
        <v>77824</v>
      </c>
      <c r="E6" s="40">
        <v>0</v>
      </c>
      <c r="F6" s="40">
        <v>77824</v>
      </c>
      <c r="G6" s="41">
        <v>157957.82</v>
      </c>
      <c r="H6" s="42">
        <v>-0.50731150885723797</v>
      </c>
      <c r="I6" s="40">
        <v>0</v>
      </c>
      <c r="J6" s="40">
        <v>8</v>
      </c>
      <c r="K6" s="41">
        <v>14</v>
      </c>
      <c r="L6" s="42">
        <v>-0.42857142857142855</v>
      </c>
    </row>
    <row r="7" spans="1:12" x14ac:dyDescent="0.25">
      <c r="A7" s="39" t="s">
        <v>16</v>
      </c>
      <c r="B7" s="40" t="s">
        <v>176</v>
      </c>
      <c r="C7" s="40">
        <v>121</v>
      </c>
      <c r="D7" s="40">
        <v>50195.48</v>
      </c>
      <c r="E7" s="40">
        <v>0</v>
      </c>
      <c r="F7" s="40">
        <v>50195.48</v>
      </c>
      <c r="G7" s="41">
        <v>143466.42000000001</v>
      </c>
      <c r="H7" s="42">
        <v>-0.65012384082630625</v>
      </c>
      <c r="I7" s="40">
        <v>0</v>
      </c>
      <c r="J7" s="40">
        <v>6</v>
      </c>
      <c r="K7" s="41">
        <v>15</v>
      </c>
      <c r="L7" s="42">
        <v>-0.6</v>
      </c>
    </row>
    <row r="8" spans="1:12" x14ac:dyDescent="0.25">
      <c r="A8" s="35" t="s">
        <v>100</v>
      </c>
      <c r="B8" s="36" t="s">
        <v>176</v>
      </c>
      <c r="C8" s="36">
        <v>52</v>
      </c>
      <c r="D8" s="36">
        <v>139838.79999999999</v>
      </c>
      <c r="E8" s="36">
        <v>14591.32</v>
      </c>
      <c r="F8" s="36">
        <v>154430.12</v>
      </c>
      <c r="G8" s="37">
        <v>142535.16</v>
      </c>
      <c r="H8" s="38">
        <v>8.3452812625319894E-2</v>
      </c>
      <c r="I8" s="36">
        <v>4</v>
      </c>
      <c r="J8" s="36">
        <v>14</v>
      </c>
      <c r="K8" s="37">
        <v>15</v>
      </c>
      <c r="L8" s="38">
        <v>-6.6666666666666666E-2</v>
      </c>
    </row>
    <row r="9" spans="1:12" x14ac:dyDescent="0.25">
      <c r="A9" t="s">
        <v>18</v>
      </c>
      <c r="B9" s="16" t="s">
        <v>176</v>
      </c>
      <c r="C9" s="16">
        <v>5</v>
      </c>
      <c r="D9" s="16">
        <v>123016.68</v>
      </c>
      <c r="E9" s="16">
        <v>19230.689999999999</v>
      </c>
      <c r="F9" s="16">
        <v>142247.37</v>
      </c>
      <c r="G9" s="1">
        <v>134829.72</v>
      </c>
      <c r="H9" s="2">
        <v>5.5014947742975315E-2</v>
      </c>
      <c r="I9" s="16">
        <v>4</v>
      </c>
      <c r="J9" s="16">
        <v>12</v>
      </c>
      <c r="K9" s="1">
        <v>14</v>
      </c>
      <c r="L9" s="2">
        <v>-0.14285714285714285</v>
      </c>
    </row>
    <row r="10" spans="1:12" x14ac:dyDescent="0.25">
      <c r="A10" t="s">
        <v>92</v>
      </c>
      <c r="B10" s="16" t="s">
        <v>176</v>
      </c>
      <c r="C10" s="16">
        <v>32</v>
      </c>
      <c r="D10" s="16">
        <v>107380.66</v>
      </c>
      <c r="E10" s="16">
        <v>6490.26</v>
      </c>
      <c r="F10" s="16">
        <v>113870.92</v>
      </c>
      <c r="G10" s="1">
        <v>117604.52</v>
      </c>
      <c r="H10" s="2">
        <v>-3.1747079108864235E-2</v>
      </c>
      <c r="I10" s="16">
        <v>1</v>
      </c>
      <c r="J10" s="16">
        <v>12</v>
      </c>
      <c r="K10" s="1">
        <v>12</v>
      </c>
      <c r="L10" s="2">
        <v>0</v>
      </c>
    </row>
    <row r="11" spans="1:12" x14ac:dyDescent="0.25">
      <c r="A11" s="39" t="s">
        <v>23</v>
      </c>
      <c r="B11" s="40" t="s">
        <v>176</v>
      </c>
      <c r="C11" s="40">
        <v>74</v>
      </c>
      <c r="D11" s="40">
        <v>59150</v>
      </c>
      <c r="E11" s="40">
        <v>0</v>
      </c>
      <c r="F11" s="40">
        <v>59150</v>
      </c>
      <c r="G11" s="41">
        <v>115700</v>
      </c>
      <c r="H11" s="42">
        <v>-0.4887640449438202</v>
      </c>
      <c r="I11" s="40">
        <v>0</v>
      </c>
      <c r="J11" s="40">
        <v>4</v>
      </c>
      <c r="K11" s="41">
        <v>7</v>
      </c>
      <c r="L11" s="42">
        <v>-0.42857142857142855</v>
      </c>
    </row>
    <row r="12" spans="1:12" x14ac:dyDescent="0.25">
      <c r="A12" s="35" t="s">
        <v>44</v>
      </c>
      <c r="B12" s="36" t="s">
        <v>176</v>
      </c>
      <c r="C12" s="36">
        <v>19</v>
      </c>
      <c r="D12" s="36">
        <v>153745.15</v>
      </c>
      <c r="E12" s="36">
        <v>0</v>
      </c>
      <c r="F12" s="36">
        <v>153745.15</v>
      </c>
      <c r="G12" s="37">
        <v>112791.89</v>
      </c>
      <c r="H12" s="38">
        <v>0.36308692052238856</v>
      </c>
      <c r="I12" s="36">
        <v>0</v>
      </c>
      <c r="J12" s="36">
        <v>19</v>
      </c>
      <c r="K12" s="37">
        <v>13</v>
      </c>
      <c r="L12" s="38">
        <v>0.46153846153846156</v>
      </c>
    </row>
    <row r="13" spans="1:12" x14ac:dyDescent="0.25">
      <c r="A13" s="39" t="s">
        <v>37</v>
      </c>
      <c r="B13" s="40" t="s">
        <v>176</v>
      </c>
      <c r="C13" s="40">
        <v>86</v>
      </c>
      <c r="D13" s="40">
        <v>55295</v>
      </c>
      <c r="E13" s="40">
        <v>2361.29</v>
      </c>
      <c r="F13" s="40">
        <v>57656.29</v>
      </c>
      <c r="G13" s="41">
        <v>100419.93</v>
      </c>
      <c r="H13" s="42">
        <v>-0.42584813592281928</v>
      </c>
      <c r="I13" s="40">
        <v>1</v>
      </c>
      <c r="J13" s="40">
        <v>4</v>
      </c>
      <c r="K13" s="41">
        <v>8</v>
      </c>
      <c r="L13" s="42">
        <v>-0.5</v>
      </c>
    </row>
    <row r="14" spans="1:12" x14ac:dyDescent="0.25">
      <c r="A14" s="39" t="s">
        <v>91</v>
      </c>
      <c r="B14" s="40" t="s">
        <v>176</v>
      </c>
      <c r="C14" s="40">
        <v>72</v>
      </c>
      <c r="D14" s="40">
        <v>39117.730000000003</v>
      </c>
      <c r="E14" s="40">
        <v>0</v>
      </c>
      <c r="F14" s="40">
        <v>39117.730000000003</v>
      </c>
      <c r="G14" s="41">
        <v>99990</v>
      </c>
      <c r="H14" s="42">
        <v>-0.6087835783578357</v>
      </c>
      <c r="I14" s="40">
        <v>0</v>
      </c>
      <c r="J14" s="40">
        <v>3</v>
      </c>
      <c r="K14" s="41">
        <v>8</v>
      </c>
      <c r="L14" s="42">
        <v>-0.625</v>
      </c>
    </row>
    <row r="15" spans="1:12" x14ac:dyDescent="0.25">
      <c r="A15" s="35" t="s">
        <v>135</v>
      </c>
      <c r="B15" s="36" t="s">
        <v>176</v>
      </c>
      <c r="C15" s="36">
        <v>1041</v>
      </c>
      <c r="D15" s="36">
        <v>204722.19</v>
      </c>
      <c r="E15" s="36">
        <v>2178.89</v>
      </c>
      <c r="F15" s="36">
        <v>206901.09</v>
      </c>
      <c r="G15" s="37">
        <v>99605.43</v>
      </c>
      <c r="H15" s="38">
        <v>1.0772069354050278</v>
      </c>
      <c r="I15" s="36">
        <v>1</v>
      </c>
      <c r="J15" s="36">
        <v>16</v>
      </c>
      <c r="K15" s="37">
        <v>11</v>
      </c>
      <c r="L15" s="38">
        <v>0.45454545454545453</v>
      </c>
    </row>
    <row r="16" spans="1:12" x14ac:dyDescent="0.25">
      <c r="A16" s="39" t="s">
        <v>52</v>
      </c>
      <c r="B16" s="40" t="s">
        <v>176</v>
      </c>
      <c r="C16" s="40">
        <v>89</v>
      </c>
      <c r="D16" s="40">
        <v>87294.46</v>
      </c>
      <c r="E16" s="40">
        <v>0</v>
      </c>
      <c r="F16" s="40">
        <v>87294.46</v>
      </c>
      <c r="G16" s="41">
        <v>98525.23</v>
      </c>
      <c r="H16" s="42">
        <v>-0.11398877221600995</v>
      </c>
      <c r="I16" s="40">
        <v>0</v>
      </c>
      <c r="J16" s="40">
        <v>9</v>
      </c>
      <c r="K16" s="41">
        <v>10</v>
      </c>
      <c r="L16" s="42">
        <v>-0.1</v>
      </c>
    </row>
    <row r="17" spans="1:12" x14ac:dyDescent="0.25">
      <c r="A17" s="39" t="s">
        <v>73</v>
      </c>
      <c r="B17" s="40" t="s">
        <v>176</v>
      </c>
      <c r="C17" s="40">
        <v>18</v>
      </c>
      <c r="D17" s="40">
        <v>52248.84</v>
      </c>
      <c r="E17" s="40">
        <v>0</v>
      </c>
      <c r="F17" s="40">
        <v>52248.84</v>
      </c>
      <c r="G17" s="41">
        <v>98265.01</v>
      </c>
      <c r="H17" s="42">
        <v>-0.46828642260352898</v>
      </c>
      <c r="I17" s="40">
        <v>0</v>
      </c>
      <c r="J17" s="40">
        <v>6</v>
      </c>
      <c r="K17" s="41">
        <v>10</v>
      </c>
      <c r="L17" s="42">
        <v>-0.4</v>
      </c>
    </row>
    <row r="18" spans="1:12" x14ac:dyDescent="0.25">
      <c r="A18" s="39" t="s">
        <v>32</v>
      </c>
      <c r="B18" s="40" t="s">
        <v>176</v>
      </c>
      <c r="C18" s="40">
        <v>38</v>
      </c>
      <c r="D18" s="40">
        <v>43026.04</v>
      </c>
      <c r="E18" s="40">
        <v>10414.56</v>
      </c>
      <c r="F18" s="40">
        <v>53440.6</v>
      </c>
      <c r="G18" s="41">
        <v>97276.38</v>
      </c>
      <c r="H18" s="42">
        <v>-0.450631283771045</v>
      </c>
      <c r="I18" s="40">
        <v>3</v>
      </c>
      <c r="J18" s="40">
        <v>5</v>
      </c>
      <c r="K18" s="41">
        <v>7</v>
      </c>
      <c r="L18" s="42">
        <v>-0.2857142857142857</v>
      </c>
    </row>
    <row r="19" spans="1:12" x14ac:dyDescent="0.25">
      <c r="A19" s="39" t="s">
        <v>140</v>
      </c>
      <c r="B19" s="40" t="s">
        <v>176</v>
      </c>
      <c r="C19" s="40">
        <v>1011</v>
      </c>
      <c r="D19" s="40">
        <v>27716.799999999999</v>
      </c>
      <c r="E19" s="40">
        <v>7650.8</v>
      </c>
      <c r="F19" s="40">
        <v>35367.599999999999</v>
      </c>
      <c r="G19" s="41">
        <v>89510.36</v>
      </c>
      <c r="H19" s="42">
        <v>-0.60487702205644134</v>
      </c>
      <c r="I19" s="40">
        <v>2</v>
      </c>
      <c r="J19" s="40">
        <v>3</v>
      </c>
      <c r="K19" s="41">
        <v>9</v>
      </c>
      <c r="L19" s="42">
        <v>-0.66666666666666663</v>
      </c>
    </row>
    <row r="20" spans="1:12" x14ac:dyDescent="0.25">
      <c r="A20" t="s">
        <v>29</v>
      </c>
      <c r="B20" s="16" t="s">
        <v>176</v>
      </c>
      <c r="C20" s="16">
        <v>82</v>
      </c>
      <c r="D20" s="16">
        <v>80735.759999999995</v>
      </c>
      <c r="E20" s="16">
        <v>0</v>
      </c>
      <c r="F20" s="16">
        <v>80735.759999999995</v>
      </c>
      <c r="G20" s="1">
        <v>81564.210000000006</v>
      </c>
      <c r="H20" s="2">
        <v>-1.0157028431955775E-2</v>
      </c>
      <c r="I20" s="16">
        <v>0</v>
      </c>
      <c r="J20" s="16">
        <v>10</v>
      </c>
      <c r="K20" s="1">
        <v>8</v>
      </c>
      <c r="L20" s="2">
        <v>0.25</v>
      </c>
    </row>
    <row r="21" spans="1:12" x14ac:dyDescent="0.25">
      <c r="A21" s="39" t="s">
        <v>69</v>
      </c>
      <c r="B21" s="40" t="s">
        <v>176</v>
      </c>
      <c r="C21" s="40">
        <v>56</v>
      </c>
      <c r="D21" s="40">
        <v>30125.46</v>
      </c>
      <c r="E21" s="40">
        <v>0</v>
      </c>
      <c r="F21" s="40">
        <v>30125.46</v>
      </c>
      <c r="G21" s="41">
        <v>78444.86</v>
      </c>
      <c r="H21" s="42">
        <v>-0.61596642533366752</v>
      </c>
      <c r="I21" s="40">
        <v>0</v>
      </c>
      <c r="J21" s="40">
        <v>4</v>
      </c>
      <c r="K21" s="41">
        <v>8</v>
      </c>
      <c r="L21" s="42">
        <v>-0.5</v>
      </c>
    </row>
    <row r="22" spans="1:12" x14ac:dyDescent="0.25">
      <c r="A22" s="39" t="s">
        <v>41</v>
      </c>
      <c r="B22" s="40" t="s">
        <v>176</v>
      </c>
      <c r="C22" s="40">
        <v>27</v>
      </c>
      <c r="D22" s="40">
        <v>50378.65</v>
      </c>
      <c r="E22" s="40">
        <v>0</v>
      </c>
      <c r="F22" s="40">
        <v>50378.65</v>
      </c>
      <c r="G22" s="41">
        <v>74620.09</v>
      </c>
      <c r="H22" s="42">
        <v>-0.32486479177390426</v>
      </c>
      <c r="I22" s="40">
        <v>0</v>
      </c>
      <c r="J22" s="40">
        <v>3</v>
      </c>
      <c r="K22" s="41">
        <v>6</v>
      </c>
      <c r="L22" s="42">
        <v>-0.5</v>
      </c>
    </row>
    <row r="23" spans="1:12" x14ac:dyDescent="0.25">
      <c r="A23" s="39" t="s">
        <v>98</v>
      </c>
      <c r="B23" s="40" t="s">
        <v>176</v>
      </c>
      <c r="C23" s="40">
        <v>39</v>
      </c>
      <c r="D23" s="40">
        <v>26965.45</v>
      </c>
      <c r="E23" s="40">
        <v>9174.08</v>
      </c>
      <c r="F23" s="40">
        <v>36139.53</v>
      </c>
      <c r="G23" s="41">
        <v>73779.97</v>
      </c>
      <c r="H23" s="42">
        <v>-0.5101715275839771</v>
      </c>
      <c r="I23" s="40">
        <v>3</v>
      </c>
      <c r="J23" s="40">
        <v>3</v>
      </c>
      <c r="K23" s="41">
        <v>8</v>
      </c>
      <c r="L23" s="42">
        <v>-0.625</v>
      </c>
    </row>
    <row r="24" spans="1:12" x14ac:dyDescent="0.25">
      <c r="A24" s="39" t="s">
        <v>84</v>
      </c>
      <c r="B24" s="40" t="s">
        <v>176</v>
      </c>
      <c r="C24" s="40">
        <v>7</v>
      </c>
      <c r="D24" s="40">
        <v>21651</v>
      </c>
      <c r="E24" s="40">
        <v>0</v>
      </c>
      <c r="F24" s="40">
        <v>21651</v>
      </c>
      <c r="G24" s="41">
        <v>67381.27</v>
      </c>
      <c r="H24" s="42">
        <v>-0.67867925315150635</v>
      </c>
      <c r="I24" s="40">
        <v>0</v>
      </c>
      <c r="J24" s="40">
        <v>2</v>
      </c>
      <c r="K24" s="41">
        <v>6</v>
      </c>
      <c r="L24" s="42">
        <v>-0.66666666666666663</v>
      </c>
    </row>
    <row r="25" spans="1:12" x14ac:dyDescent="0.25">
      <c r="A25" s="39" t="s">
        <v>131</v>
      </c>
      <c r="B25" s="40" t="s">
        <v>176</v>
      </c>
      <c r="C25" s="40">
        <v>1065</v>
      </c>
      <c r="D25" s="40">
        <v>14495</v>
      </c>
      <c r="E25" s="40">
        <v>0</v>
      </c>
      <c r="F25" s="40">
        <v>14495</v>
      </c>
      <c r="G25" s="41">
        <v>66921.89</v>
      </c>
      <c r="H25" s="42">
        <v>-0.78340420451365012</v>
      </c>
      <c r="I25" s="40">
        <v>0</v>
      </c>
      <c r="J25" s="40">
        <v>2</v>
      </c>
      <c r="K25" s="41">
        <v>6</v>
      </c>
      <c r="L25" s="42">
        <v>-0.66666666666666663</v>
      </c>
    </row>
    <row r="26" spans="1:12" x14ac:dyDescent="0.25">
      <c r="A26" s="35" t="s">
        <v>50</v>
      </c>
      <c r="B26" s="36" t="s">
        <v>176</v>
      </c>
      <c r="C26" s="36">
        <v>1017</v>
      </c>
      <c r="D26" s="36">
        <v>83648.679999999993</v>
      </c>
      <c r="E26" s="36">
        <v>0</v>
      </c>
      <c r="F26" s="36">
        <v>83648.679999999993</v>
      </c>
      <c r="G26" s="37">
        <v>64432.06</v>
      </c>
      <c r="H26" s="38">
        <v>0.2982462457354304</v>
      </c>
      <c r="I26" s="36">
        <v>0</v>
      </c>
      <c r="J26" s="36">
        <v>8</v>
      </c>
      <c r="K26" s="37">
        <v>6</v>
      </c>
      <c r="L26" s="38">
        <v>0.33333333333333331</v>
      </c>
    </row>
    <row r="27" spans="1:12" x14ac:dyDescent="0.25">
      <c r="A27" s="39" t="s">
        <v>112</v>
      </c>
      <c r="B27" s="40" t="s">
        <v>176</v>
      </c>
      <c r="C27" s="40">
        <v>12</v>
      </c>
      <c r="D27" s="40">
        <v>38797.910000000003</v>
      </c>
      <c r="E27" s="40">
        <v>0</v>
      </c>
      <c r="F27" s="40">
        <v>38797.910000000003</v>
      </c>
      <c r="G27" s="41">
        <v>63875.54</v>
      </c>
      <c r="H27" s="42">
        <v>-0.39260145589375833</v>
      </c>
      <c r="I27" s="40">
        <v>0</v>
      </c>
      <c r="J27" s="40">
        <v>4</v>
      </c>
      <c r="K27" s="41">
        <v>7</v>
      </c>
      <c r="L27" s="42">
        <v>-0.42857142857142855</v>
      </c>
    </row>
    <row r="28" spans="1:12" x14ac:dyDescent="0.25">
      <c r="A28" s="35" t="s">
        <v>78</v>
      </c>
      <c r="B28" s="36" t="s">
        <v>176</v>
      </c>
      <c r="C28" s="36">
        <v>54</v>
      </c>
      <c r="D28" s="36">
        <v>94066.45</v>
      </c>
      <c r="E28" s="36">
        <v>0</v>
      </c>
      <c r="F28" s="36">
        <v>94066.45</v>
      </c>
      <c r="G28" s="37">
        <v>63331.7</v>
      </c>
      <c r="H28" s="38">
        <v>0.48529804189686998</v>
      </c>
      <c r="I28" s="36">
        <v>0</v>
      </c>
      <c r="J28" s="36">
        <v>7</v>
      </c>
      <c r="K28" s="37">
        <v>6</v>
      </c>
      <c r="L28" s="38">
        <v>0.16666666666666666</v>
      </c>
    </row>
    <row r="29" spans="1:12" x14ac:dyDescent="0.25">
      <c r="A29" s="35" t="s">
        <v>43</v>
      </c>
      <c r="B29" s="36" t="s">
        <v>176</v>
      </c>
      <c r="C29" s="36">
        <v>17</v>
      </c>
      <c r="D29" s="36">
        <v>123235.79</v>
      </c>
      <c r="E29" s="36">
        <v>3387.85</v>
      </c>
      <c r="F29" s="36">
        <v>126623.64</v>
      </c>
      <c r="G29" s="37">
        <v>63205.03</v>
      </c>
      <c r="H29" s="38">
        <v>1.0033791614369933</v>
      </c>
      <c r="I29" s="36">
        <v>1</v>
      </c>
      <c r="J29" s="36">
        <v>13</v>
      </c>
      <c r="K29" s="37">
        <v>7</v>
      </c>
      <c r="L29" s="38">
        <v>0.8571428571428571</v>
      </c>
    </row>
    <row r="30" spans="1:12" x14ac:dyDescent="0.25">
      <c r="A30" s="35" t="s">
        <v>21</v>
      </c>
      <c r="B30" s="36" t="s">
        <v>176</v>
      </c>
      <c r="C30" s="36">
        <v>94</v>
      </c>
      <c r="D30" s="36">
        <v>86888.87</v>
      </c>
      <c r="E30" s="36">
        <v>0</v>
      </c>
      <c r="F30" s="36">
        <v>86888.87</v>
      </c>
      <c r="G30" s="37">
        <v>61949.15</v>
      </c>
      <c r="H30" s="38">
        <v>0.40258373198018044</v>
      </c>
      <c r="I30" s="36">
        <v>0</v>
      </c>
      <c r="J30" s="36">
        <v>8</v>
      </c>
      <c r="K30" s="37">
        <v>6</v>
      </c>
      <c r="L30" s="38">
        <v>0.33333333333333331</v>
      </c>
    </row>
    <row r="31" spans="1:12" x14ac:dyDescent="0.25">
      <c r="A31" s="39" t="s">
        <v>61</v>
      </c>
      <c r="B31" s="40" t="s">
        <v>176</v>
      </c>
      <c r="C31" s="40">
        <v>6</v>
      </c>
      <c r="D31" s="40">
        <v>18340</v>
      </c>
      <c r="E31" s="40">
        <v>0</v>
      </c>
      <c r="F31" s="40">
        <v>18340</v>
      </c>
      <c r="G31" s="41">
        <v>60480</v>
      </c>
      <c r="H31" s="42">
        <v>-0.6967592592592593</v>
      </c>
      <c r="I31" s="40">
        <v>0</v>
      </c>
      <c r="J31" s="40">
        <v>2</v>
      </c>
      <c r="K31" s="41">
        <v>6</v>
      </c>
      <c r="L31" s="42">
        <v>-0.66666666666666663</v>
      </c>
    </row>
    <row r="32" spans="1:12" x14ac:dyDescent="0.25">
      <c r="A32" s="35" t="s">
        <v>134</v>
      </c>
      <c r="B32" s="36" t="s">
        <v>176</v>
      </c>
      <c r="C32" s="36">
        <v>42</v>
      </c>
      <c r="D32" s="36">
        <v>80730.87</v>
      </c>
      <c r="E32" s="36">
        <v>0</v>
      </c>
      <c r="F32" s="36">
        <v>80730.87</v>
      </c>
      <c r="G32" s="37">
        <v>58141</v>
      </c>
      <c r="H32" s="38">
        <v>0.38853597289348302</v>
      </c>
      <c r="I32" s="36">
        <v>0</v>
      </c>
      <c r="J32" s="36">
        <v>7</v>
      </c>
      <c r="K32" s="37">
        <v>5</v>
      </c>
      <c r="L32" s="38">
        <v>0.4</v>
      </c>
    </row>
    <row r="33" spans="1:12" x14ac:dyDescent="0.25">
      <c r="A33" s="35" t="s">
        <v>60</v>
      </c>
      <c r="B33" s="36" t="s">
        <v>176</v>
      </c>
      <c r="C33" s="36">
        <v>105</v>
      </c>
      <c r="D33" s="36">
        <v>76663.490000000005</v>
      </c>
      <c r="E33" s="36">
        <v>14804.59</v>
      </c>
      <c r="F33" s="36">
        <v>91468.08</v>
      </c>
      <c r="G33" s="37">
        <v>57462.21</v>
      </c>
      <c r="H33" s="38">
        <v>0.59179537299383378</v>
      </c>
      <c r="I33" s="36">
        <v>3</v>
      </c>
      <c r="J33" s="36">
        <v>6</v>
      </c>
      <c r="K33" s="37">
        <v>6</v>
      </c>
      <c r="L33" s="38">
        <v>0</v>
      </c>
    </row>
    <row r="34" spans="1:12" x14ac:dyDescent="0.25">
      <c r="A34" s="35" t="s">
        <v>122</v>
      </c>
      <c r="B34" s="36" t="s">
        <v>176</v>
      </c>
      <c r="C34" s="36">
        <v>118</v>
      </c>
      <c r="D34" s="36">
        <v>62443.19</v>
      </c>
      <c r="E34" s="36">
        <v>14522</v>
      </c>
      <c r="F34" s="36">
        <v>76965.19</v>
      </c>
      <c r="G34" s="37">
        <v>57035</v>
      </c>
      <c r="H34" s="38">
        <v>0.34943788901551681</v>
      </c>
      <c r="I34" s="36">
        <v>4</v>
      </c>
      <c r="J34" s="36">
        <v>9</v>
      </c>
      <c r="K34" s="37">
        <v>6</v>
      </c>
      <c r="L34" s="38">
        <v>0.5</v>
      </c>
    </row>
    <row r="35" spans="1:12" x14ac:dyDescent="0.25">
      <c r="A35" s="35" t="s">
        <v>97</v>
      </c>
      <c r="B35" s="36" t="s">
        <v>176</v>
      </c>
      <c r="C35" s="36">
        <v>73</v>
      </c>
      <c r="D35" s="36">
        <v>121752.98</v>
      </c>
      <c r="E35" s="36">
        <v>0</v>
      </c>
      <c r="F35" s="36">
        <v>121752.98</v>
      </c>
      <c r="G35" s="37">
        <v>56642.25</v>
      </c>
      <c r="H35" s="38">
        <v>1.1495081851444813</v>
      </c>
      <c r="I35" s="36">
        <v>0</v>
      </c>
      <c r="J35" s="36">
        <v>12</v>
      </c>
      <c r="K35" s="37">
        <v>5</v>
      </c>
      <c r="L35" s="38">
        <v>1.4</v>
      </c>
    </row>
    <row r="36" spans="1:12" x14ac:dyDescent="0.25">
      <c r="A36" s="39" t="s">
        <v>107</v>
      </c>
      <c r="B36" s="40" t="s">
        <v>176</v>
      </c>
      <c r="C36" s="40">
        <v>46</v>
      </c>
      <c r="D36" s="40">
        <v>31508.18</v>
      </c>
      <c r="E36" s="40">
        <v>0</v>
      </c>
      <c r="F36" s="40">
        <v>31508.18</v>
      </c>
      <c r="G36" s="41">
        <v>56590.06</v>
      </c>
      <c r="H36" s="42">
        <v>-0.44322059386401069</v>
      </c>
      <c r="I36" s="40">
        <v>0</v>
      </c>
      <c r="J36" s="40">
        <v>3</v>
      </c>
      <c r="K36" s="41">
        <v>5</v>
      </c>
      <c r="L36" s="42">
        <v>-0.4</v>
      </c>
    </row>
    <row r="37" spans="1:12" x14ac:dyDescent="0.25">
      <c r="A37" s="39" t="s">
        <v>138</v>
      </c>
      <c r="B37" s="40" t="s">
        <v>176</v>
      </c>
      <c r="C37" s="40">
        <v>36</v>
      </c>
      <c r="D37" s="40">
        <v>41493.300000000003</v>
      </c>
      <c r="E37" s="40">
        <v>0</v>
      </c>
      <c r="F37" s="40">
        <v>41493.300000000003</v>
      </c>
      <c r="G37" s="41">
        <v>55624.5</v>
      </c>
      <c r="H37" s="42">
        <v>-0.25404632850632358</v>
      </c>
      <c r="I37" s="40">
        <v>0</v>
      </c>
      <c r="J37" s="40">
        <v>5</v>
      </c>
      <c r="K37" s="41">
        <v>5</v>
      </c>
      <c r="L37" s="42">
        <v>0</v>
      </c>
    </row>
    <row r="38" spans="1:12" x14ac:dyDescent="0.25">
      <c r="A38" s="35" t="s">
        <v>15</v>
      </c>
      <c r="B38" s="36" t="s">
        <v>176</v>
      </c>
      <c r="C38" s="36">
        <v>104</v>
      </c>
      <c r="D38" s="36">
        <v>64754.87</v>
      </c>
      <c r="E38" s="36">
        <v>4160.4799999999996</v>
      </c>
      <c r="F38" s="36">
        <v>68915.350000000006</v>
      </c>
      <c r="G38" s="37">
        <v>50502.52</v>
      </c>
      <c r="H38" s="38">
        <v>0.36459230153267619</v>
      </c>
      <c r="I38" s="36">
        <v>1</v>
      </c>
      <c r="J38" s="36">
        <v>6</v>
      </c>
      <c r="K38" s="37">
        <v>4</v>
      </c>
      <c r="L38" s="38">
        <v>0.5</v>
      </c>
    </row>
    <row r="39" spans="1:12" x14ac:dyDescent="0.25">
      <c r="A39" s="35" t="s">
        <v>88</v>
      </c>
      <c r="B39" s="36" t="s">
        <v>176</v>
      </c>
      <c r="C39" s="36">
        <v>145</v>
      </c>
      <c r="D39" s="36">
        <v>77025.19</v>
      </c>
      <c r="E39" s="36">
        <v>0</v>
      </c>
      <c r="F39" s="36">
        <v>77025.19</v>
      </c>
      <c r="G39" s="37">
        <v>50191.14</v>
      </c>
      <c r="H39" s="38">
        <v>0.53463718895406642</v>
      </c>
      <c r="I39" s="36">
        <v>0</v>
      </c>
      <c r="J39" s="36">
        <v>7</v>
      </c>
      <c r="K39" s="37">
        <v>6</v>
      </c>
      <c r="L39" s="38">
        <v>0.16666666666666666</v>
      </c>
    </row>
    <row r="40" spans="1:12" x14ac:dyDescent="0.25">
      <c r="A40" s="39" t="s">
        <v>66</v>
      </c>
      <c r="B40" s="40" t="s">
        <v>176</v>
      </c>
      <c r="C40" s="40">
        <v>49</v>
      </c>
      <c r="D40" s="40">
        <v>23794.57</v>
      </c>
      <c r="E40" s="40">
        <v>0</v>
      </c>
      <c r="F40" s="40">
        <v>23794.57</v>
      </c>
      <c r="G40" s="41">
        <v>40074.65</v>
      </c>
      <c r="H40" s="42">
        <v>-0.40624384741975289</v>
      </c>
      <c r="I40" s="40">
        <v>0</v>
      </c>
      <c r="J40" s="40">
        <v>2</v>
      </c>
      <c r="K40" s="41">
        <v>2</v>
      </c>
      <c r="L40" s="42">
        <v>0</v>
      </c>
    </row>
    <row r="41" spans="1:12" x14ac:dyDescent="0.25">
      <c r="A41" s="35" t="s">
        <v>108</v>
      </c>
      <c r="B41" s="36" t="s">
        <v>176</v>
      </c>
      <c r="C41" s="36">
        <v>1055</v>
      </c>
      <c r="D41" s="36">
        <v>48735.11</v>
      </c>
      <c r="E41" s="36">
        <v>0</v>
      </c>
      <c r="F41" s="36">
        <v>48735.11</v>
      </c>
      <c r="G41" s="37">
        <v>38886.07</v>
      </c>
      <c r="H41" s="38">
        <v>0.25327938770876052</v>
      </c>
      <c r="I41" s="36">
        <v>0</v>
      </c>
      <c r="J41" s="36">
        <v>4</v>
      </c>
      <c r="K41" s="37">
        <v>3</v>
      </c>
      <c r="L41" s="38">
        <v>0.33333333333333331</v>
      </c>
    </row>
    <row r="42" spans="1:12" x14ac:dyDescent="0.25">
      <c r="A42" s="35" t="s">
        <v>111</v>
      </c>
      <c r="B42" s="36" t="s">
        <v>176</v>
      </c>
      <c r="C42" s="36">
        <v>45</v>
      </c>
      <c r="D42" s="36">
        <v>71406.240000000005</v>
      </c>
      <c r="E42" s="36">
        <v>0</v>
      </c>
      <c r="F42" s="36">
        <v>71406.240000000005</v>
      </c>
      <c r="G42" s="37">
        <v>37413.199999999997</v>
      </c>
      <c r="H42" s="38">
        <v>0.90858413608031419</v>
      </c>
      <c r="I42" s="36">
        <v>0</v>
      </c>
      <c r="J42" s="36">
        <v>7</v>
      </c>
      <c r="K42" s="37">
        <v>3</v>
      </c>
      <c r="L42" s="38">
        <v>1.3333333333333333</v>
      </c>
    </row>
    <row r="43" spans="1:12" x14ac:dyDescent="0.25">
      <c r="A43" s="35" t="s">
        <v>49</v>
      </c>
      <c r="B43" s="36" t="s">
        <v>176</v>
      </c>
      <c r="C43" s="36">
        <v>1070</v>
      </c>
      <c r="D43" s="36">
        <v>50669</v>
      </c>
      <c r="E43" s="36">
        <v>21708.21</v>
      </c>
      <c r="F43" s="36">
        <v>72377.210000000006</v>
      </c>
      <c r="G43" s="37">
        <v>36706.14</v>
      </c>
      <c r="H43" s="38">
        <v>0.97180117549815936</v>
      </c>
      <c r="I43" s="36">
        <v>7</v>
      </c>
      <c r="J43" s="36">
        <v>5</v>
      </c>
      <c r="K43" s="37">
        <v>3</v>
      </c>
      <c r="L43" s="38">
        <v>0.66666666666666663</v>
      </c>
    </row>
    <row r="44" spans="1:12" x14ac:dyDescent="0.25">
      <c r="A44" s="39" t="s">
        <v>103</v>
      </c>
      <c r="B44" s="40" t="s">
        <v>176</v>
      </c>
      <c r="C44" s="40">
        <v>99</v>
      </c>
      <c r="D44" s="40">
        <v>10489.06</v>
      </c>
      <c r="E44" s="40">
        <v>0</v>
      </c>
      <c r="F44" s="40">
        <v>10489.06</v>
      </c>
      <c r="G44" s="41">
        <v>36480.58</v>
      </c>
      <c r="H44" s="42">
        <v>-0.71247551436956325</v>
      </c>
      <c r="I44" s="40">
        <v>0</v>
      </c>
      <c r="J44" s="40">
        <v>1</v>
      </c>
      <c r="K44" s="41">
        <v>3</v>
      </c>
      <c r="L44" s="42">
        <v>-0.66666666666666663</v>
      </c>
    </row>
    <row r="45" spans="1:12" x14ac:dyDescent="0.25">
      <c r="A45" s="39" t="s">
        <v>132</v>
      </c>
      <c r="B45" s="40" t="s">
        <v>176</v>
      </c>
      <c r="C45" s="40">
        <v>128</v>
      </c>
      <c r="D45" s="40">
        <v>27953.46</v>
      </c>
      <c r="E45" s="40">
        <v>0</v>
      </c>
      <c r="F45" s="40">
        <v>27953.46</v>
      </c>
      <c r="G45" s="41">
        <v>33785.949999999997</v>
      </c>
      <c r="H45" s="42">
        <v>-0.17263063492368866</v>
      </c>
      <c r="I45" s="40">
        <v>0</v>
      </c>
      <c r="J45" s="40">
        <v>3</v>
      </c>
      <c r="K45" s="41">
        <v>4</v>
      </c>
      <c r="L45" s="42">
        <v>-0.25</v>
      </c>
    </row>
    <row r="46" spans="1:12" x14ac:dyDescent="0.25">
      <c r="A46" s="35" t="s">
        <v>65</v>
      </c>
      <c r="B46" s="36" t="s">
        <v>176</v>
      </c>
      <c r="C46" s="36">
        <v>1035</v>
      </c>
      <c r="D46" s="36">
        <v>46980.22</v>
      </c>
      <c r="E46" s="36">
        <v>0</v>
      </c>
      <c r="F46" s="36">
        <v>46980.22</v>
      </c>
      <c r="G46" s="37">
        <v>32447.49</v>
      </c>
      <c r="H46" s="38">
        <v>0.44788456672611654</v>
      </c>
      <c r="I46" s="36">
        <v>0</v>
      </c>
      <c r="J46" s="36">
        <v>5</v>
      </c>
      <c r="K46" s="37">
        <v>3</v>
      </c>
      <c r="L46" s="38">
        <v>0.66666666666666663</v>
      </c>
    </row>
    <row r="47" spans="1:12" x14ac:dyDescent="0.25">
      <c r="A47" s="39" t="s">
        <v>58</v>
      </c>
      <c r="B47" s="40" t="s">
        <v>176</v>
      </c>
      <c r="C47" s="40">
        <v>90</v>
      </c>
      <c r="D47" s="40">
        <v>5892.28</v>
      </c>
      <c r="E47" s="40">
        <v>0</v>
      </c>
      <c r="F47" s="40">
        <v>5892.28</v>
      </c>
      <c r="G47" s="41">
        <v>29523.52</v>
      </c>
      <c r="H47" s="42">
        <v>-0.80042081702994772</v>
      </c>
      <c r="I47" s="40">
        <v>0</v>
      </c>
      <c r="J47" s="40">
        <v>1</v>
      </c>
      <c r="K47" s="41">
        <v>3</v>
      </c>
      <c r="L47" s="42">
        <v>-0.66666666666666663</v>
      </c>
    </row>
    <row r="48" spans="1:12" x14ac:dyDescent="0.25">
      <c r="A48" s="35" t="s">
        <v>28</v>
      </c>
      <c r="B48" s="36" t="s">
        <v>176</v>
      </c>
      <c r="C48" s="36">
        <v>81</v>
      </c>
      <c r="D48" s="36">
        <v>30607.82</v>
      </c>
      <c r="E48" s="36">
        <v>0</v>
      </c>
      <c r="F48" s="36">
        <v>30607.82</v>
      </c>
      <c r="G48" s="37">
        <v>28130.81</v>
      </c>
      <c r="H48" s="38">
        <v>8.8053276816415824E-2</v>
      </c>
      <c r="I48" s="36">
        <v>0</v>
      </c>
      <c r="J48" s="36">
        <v>3</v>
      </c>
      <c r="K48" s="37">
        <v>3</v>
      </c>
      <c r="L48" s="38">
        <v>0</v>
      </c>
    </row>
    <row r="49" spans="1:12" x14ac:dyDescent="0.25">
      <c r="A49" s="39" t="s">
        <v>136</v>
      </c>
      <c r="B49" s="40" t="s">
        <v>176</v>
      </c>
      <c r="C49" s="40">
        <v>92</v>
      </c>
      <c r="D49" s="40">
        <v>8401.82</v>
      </c>
      <c r="E49" s="40">
        <v>10407.870000000001</v>
      </c>
      <c r="F49" s="40">
        <v>18809.689999999999</v>
      </c>
      <c r="G49" s="41">
        <v>27414.78</v>
      </c>
      <c r="H49" s="42">
        <v>-0.3138850649175372</v>
      </c>
      <c r="I49" s="40">
        <v>4</v>
      </c>
      <c r="J49" s="40">
        <v>2</v>
      </c>
      <c r="K49" s="41">
        <v>6</v>
      </c>
      <c r="L49" s="42">
        <v>-0.66666666666666663</v>
      </c>
    </row>
    <row r="50" spans="1:12" x14ac:dyDescent="0.25">
      <c r="A50" s="35" t="s">
        <v>83</v>
      </c>
      <c r="B50" s="36" t="s">
        <v>176</v>
      </c>
      <c r="C50" s="36">
        <v>1013</v>
      </c>
      <c r="D50" s="36">
        <v>36690.5</v>
      </c>
      <c r="E50" s="36">
        <v>0</v>
      </c>
      <c r="F50" s="36">
        <v>36690.5</v>
      </c>
      <c r="G50" s="37">
        <v>27240</v>
      </c>
      <c r="H50" s="38">
        <v>0.34693465491923642</v>
      </c>
      <c r="I50" s="36">
        <v>0</v>
      </c>
      <c r="J50" s="36">
        <v>4</v>
      </c>
      <c r="K50" s="37">
        <v>2</v>
      </c>
      <c r="L50" s="38">
        <v>1</v>
      </c>
    </row>
    <row r="51" spans="1:12" x14ac:dyDescent="0.25">
      <c r="A51" s="35" t="s">
        <v>30</v>
      </c>
      <c r="B51" s="36" t="s">
        <v>176</v>
      </c>
      <c r="C51" s="36">
        <v>1064</v>
      </c>
      <c r="D51" s="36">
        <v>158321.79999999999</v>
      </c>
      <c r="E51" s="36">
        <v>0</v>
      </c>
      <c r="F51" s="36">
        <v>158321.79999999999</v>
      </c>
      <c r="G51" s="37">
        <v>26692.98</v>
      </c>
      <c r="H51" s="38">
        <v>4.931214873723353</v>
      </c>
      <c r="I51" s="36">
        <v>0</v>
      </c>
      <c r="J51" s="36">
        <v>15</v>
      </c>
      <c r="K51" s="37">
        <v>3</v>
      </c>
      <c r="L51" s="38">
        <v>4</v>
      </c>
    </row>
    <row r="52" spans="1:12" x14ac:dyDescent="0.25">
      <c r="A52" s="39" t="s">
        <v>47</v>
      </c>
      <c r="B52" s="40" t="s">
        <v>176</v>
      </c>
      <c r="C52" s="40">
        <v>110</v>
      </c>
      <c r="D52" s="40">
        <v>7796.15</v>
      </c>
      <c r="E52" s="40">
        <v>0</v>
      </c>
      <c r="F52" s="40">
        <v>7796.15</v>
      </c>
      <c r="G52" s="41">
        <v>26266.5</v>
      </c>
      <c r="H52" s="42">
        <v>-0.70319037557344899</v>
      </c>
      <c r="I52" s="40">
        <v>0</v>
      </c>
      <c r="J52" s="40">
        <v>1</v>
      </c>
      <c r="K52" s="41">
        <v>3</v>
      </c>
      <c r="L52" s="42">
        <v>-0.66666666666666663</v>
      </c>
    </row>
    <row r="53" spans="1:12" x14ac:dyDescent="0.25">
      <c r="A53" s="35" t="s">
        <v>117</v>
      </c>
      <c r="B53" s="36" t="s">
        <v>176</v>
      </c>
      <c r="C53" s="36">
        <v>114</v>
      </c>
      <c r="D53" s="36">
        <v>72972.55</v>
      </c>
      <c r="E53" s="36">
        <v>0</v>
      </c>
      <c r="F53" s="36">
        <v>72972.55</v>
      </c>
      <c r="G53" s="37">
        <v>25166.38</v>
      </c>
      <c r="H53" s="38">
        <v>1.8996045517869473</v>
      </c>
      <c r="I53" s="36">
        <v>0</v>
      </c>
      <c r="J53" s="36">
        <v>7</v>
      </c>
      <c r="K53" s="37">
        <v>2</v>
      </c>
      <c r="L53" s="38">
        <v>2.5</v>
      </c>
    </row>
    <row r="54" spans="1:12" x14ac:dyDescent="0.25">
      <c r="A54" s="35" t="s">
        <v>89</v>
      </c>
      <c r="B54" s="36" t="s">
        <v>176</v>
      </c>
      <c r="C54" s="36">
        <v>91</v>
      </c>
      <c r="D54" s="36">
        <v>32184</v>
      </c>
      <c r="E54" s="36">
        <v>0</v>
      </c>
      <c r="F54" s="36">
        <v>32184</v>
      </c>
      <c r="G54" s="37">
        <v>22982.82</v>
      </c>
      <c r="H54" s="38">
        <v>0.40035034865173202</v>
      </c>
      <c r="I54" s="36">
        <v>0</v>
      </c>
      <c r="J54" s="36">
        <v>4</v>
      </c>
      <c r="K54" s="37">
        <v>3</v>
      </c>
      <c r="L54" s="38">
        <v>0.33333333333333331</v>
      </c>
    </row>
    <row r="55" spans="1:12" x14ac:dyDescent="0.25">
      <c r="A55" s="35" t="s">
        <v>27</v>
      </c>
      <c r="B55" s="36" t="s">
        <v>176</v>
      </c>
      <c r="C55" s="36">
        <v>1023</v>
      </c>
      <c r="D55" s="36">
        <v>34361.86</v>
      </c>
      <c r="E55" s="36">
        <v>0</v>
      </c>
      <c r="F55" s="36">
        <v>34361.86</v>
      </c>
      <c r="G55" s="37">
        <v>22868</v>
      </c>
      <c r="H55" s="38">
        <v>0.50261763162497819</v>
      </c>
      <c r="I55" s="36">
        <v>0</v>
      </c>
      <c r="J55" s="36">
        <v>4</v>
      </c>
      <c r="K55" s="37">
        <v>2</v>
      </c>
      <c r="L55" s="38">
        <v>1</v>
      </c>
    </row>
    <row r="56" spans="1:12" x14ac:dyDescent="0.25">
      <c r="A56" s="35" t="s">
        <v>42</v>
      </c>
      <c r="B56" s="36" t="s">
        <v>176</v>
      </c>
      <c r="C56" s="36">
        <v>1029</v>
      </c>
      <c r="D56" s="36">
        <v>50526.400000000001</v>
      </c>
      <c r="E56" s="36">
        <v>0</v>
      </c>
      <c r="F56" s="36">
        <v>50526.400000000001</v>
      </c>
      <c r="G56" s="37">
        <v>20185</v>
      </c>
      <c r="H56" s="38">
        <v>1.5031657171166708</v>
      </c>
      <c r="I56" s="36">
        <v>0</v>
      </c>
      <c r="J56" s="36">
        <v>6</v>
      </c>
      <c r="K56" s="37">
        <v>2</v>
      </c>
      <c r="L56" s="38">
        <v>2</v>
      </c>
    </row>
    <row r="57" spans="1:12" x14ac:dyDescent="0.25">
      <c r="A57" s="35" t="s">
        <v>70</v>
      </c>
      <c r="B57" s="36" t="s">
        <v>176</v>
      </c>
      <c r="C57" s="36">
        <v>64</v>
      </c>
      <c r="D57" s="36">
        <v>22986.91</v>
      </c>
      <c r="E57" s="36">
        <v>0</v>
      </c>
      <c r="F57" s="36">
        <v>22986.91</v>
      </c>
      <c r="G57" s="37">
        <v>18850.89</v>
      </c>
      <c r="H57" s="38">
        <v>0.2194071473548464</v>
      </c>
      <c r="I57" s="36">
        <v>0</v>
      </c>
      <c r="J57" s="36">
        <v>2</v>
      </c>
      <c r="K57" s="37">
        <v>2</v>
      </c>
      <c r="L57" s="38">
        <v>0</v>
      </c>
    </row>
    <row r="58" spans="1:12" x14ac:dyDescent="0.25">
      <c r="A58" s="35" t="s">
        <v>62</v>
      </c>
      <c r="B58" s="36" t="s">
        <v>176</v>
      </c>
      <c r="C58" s="36">
        <v>16</v>
      </c>
      <c r="D58" s="36">
        <v>54330</v>
      </c>
      <c r="E58" s="36">
        <v>3495.4</v>
      </c>
      <c r="F58" s="36">
        <v>57825.4</v>
      </c>
      <c r="G58" s="37">
        <v>17933.900000000001</v>
      </c>
      <c r="H58" s="38">
        <v>2.2243627989450148</v>
      </c>
      <c r="I58" s="36">
        <v>1</v>
      </c>
      <c r="J58" s="36">
        <v>8</v>
      </c>
      <c r="K58" s="37">
        <v>2</v>
      </c>
      <c r="L58" s="38">
        <v>3</v>
      </c>
    </row>
    <row r="59" spans="1:12" x14ac:dyDescent="0.25">
      <c r="A59" s="35" t="s">
        <v>102</v>
      </c>
      <c r="B59" s="36" t="s">
        <v>176</v>
      </c>
      <c r="C59" s="36">
        <v>61</v>
      </c>
      <c r="D59" s="36">
        <v>68136.95</v>
      </c>
      <c r="E59" s="36">
        <v>0</v>
      </c>
      <c r="F59" s="36">
        <v>68136.95</v>
      </c>
      <c r="G59" s="37">
        <v>15971.37</v>
      </c>
      <c r="H59" s="38">
        <v>3.2661931944473137</v>
      </c>
      <c r="I59" s="36">
        <v>0</v>
      </c>
      <c r="J59" s="36">
        <v>7</v>
      </c>
      <c r="K59" s="37">
        <v>2</v>
      </c>
      <c r="L59" s="38">
        <v>2.5</v>
      </c>
    </row>
    <row r="60" spans="1:12" x14ac:dyDescent="0.25">
      <c r="A60" t="s">
        <v>77</v>
      </c>
      <c r="B60" s="16" t="s">
        <v>176</v>
      </c>
      <c r="C60" s="16">
        <v>1037</v>
      </c>
      <c r="D60" s="16">
        <v>8788.4699999999993</v>
      </c>
      <c r="E60" s="16">
        <v>0</v>
      </c>
      <c r="F60" s="16">
        <v>8788.4699999999993</v>
      </c>
      <c r="G60" s="1">
        <v>8931.07</v>
      </c>
      <c r="H60" s="2">
        <v>-1.5966731869753611E-2</v>
      </c>
      <c r="I60" s="16">
        <v>0</v>
      </c>
      <c r="J60" s="16">
        <v>1</v>
      </c>
      <c r="K60" s="1">
        <v>1</v>
      </c>
      <c r="L60" s="2">
        <v>0</v>
      </c>
    </row>
    <row r="61" spans="1:12" x14ac:dyDescent="0.25">
      <c r="A61" s="35" t="s">
        <v>25</v>
      </c>
      <c r="B61" s="36" t="s">
        <v>176</v>
      </c>
      <c r="C61" s="36">
        <v>20</v>
      </c>
      <c r="D61" s="36">
        <v>17911.41</v>
      </c>
      <c r="E61" s="36">
        <v>0</v>
      </c>
      <c r="F61" s="36">
        <v>17911.41</v>
      </c>
      <c r="G61" s="37">
        <v>8262.73</v>
      </c>
      <c r="H61" s="38">
        <v>1.1677351190224055</v>
      </c>
      <c r="I61" s="36">
        <v>0</v>
      </c>
      <c r="J61" s="36">
        <v>2</v>
      </c>
      <c r="K61" s="37">
        <v>1</v>
      </c>
      <c r="L61" s="38">
        <v>1</v>
      </c>
    </row>
    <row r="62" spans="1:12" x14ac:dyDescent="0.25">
      <c r="A62" s="35" t="s">
        <v>72</v>
      </c>
      <c r="B62" s="36" t="s">
        <v>176</v>
      </c>
      <c r="C62" s="36">
        <v>65</v>
      </c>
      <c r="D62" s="36">
        <v>79840</v>
      </c>
      <c r="E62" s="36">
        <v>0</v>
      </c>
      <c r="F62" s="36">
        <v>79840</v>
      </c>
      <c r="G62" s="37">
        <v>7650</v>
      </c>
      <c r="H62" s="38">
        <v>9.4366013071895427</v>
      </c>
      <c r="I62" s="36">
        <v>0</v>
      </c>
      <c r="J62" s="36">
        <v>9</v>
      </c>
      <c r="K62" s="37">
        <v>1</v>
      </c>
      <c r="L62" s="38">
        <v>8</v>
      </c>
    </row>
    <row r="63" spans="1:12" x14ac:dyDescent="0.25">
      <c r="A63" s="35" t="s">
        <v>96</v>
      </c>
      <c r="B63" s="36" t="s">
        <v>176</v>
      </c>
      <c r="C63" s="36">
        <v>1033</v>
      </c>
      <c r="D63" s="36">
        <v>38946.07</v>
      </c>
      <c r="E63" s="36">
        <v>0</v>
      </c>
      <c r="F63" s="36">
        <v>38946.07</v>
      </c>
      <c r="G63" s="37">
        <v>7650</v>
      </c>
      <c r="H63" s="38">
        <v>4.0909895424836602</v>
      </c>
      <c r="I63" s="36">
        <v>0</v>
      </c>
      <c r="J63" s="36">
        <v>4</v>
      </c>
      <c r="K63" s="37">
        <v>1</v>
      </c>
      <c r="L63" s="38">
        <v>3</v>
      </c>
    </row>
    <row r="64" spans="1:12" x14ac:dyDescent="0.25">
      <c r="A64" s="35" t="s">
        <v>31</v>
      </c>
      <c r="B64" s="36" t="s">
        <v>176</v>
      </c>
      <c r="C64" s="36">
        <v>1056</v>
      </c>
      <c r="D64" s="36">
        <v>25598.47</v>
      </c>
      <c r="E64" s="36">
        <v>0</v>
      </c>
      <c r="F64" s="36">
        <v>25598.47</v>
      </c>
      <c r="G64" s="37">
        <v>6542.89</v>
      </c>
      <c r="H64" s="38">
        <v>2.9124102651886248</v>
      </c>
      <c r="I64" s="36">
        <v>0</v>
      </c>
      <c r="J64" s="36">
        <v>3</v>
      </c>
      <c r="K64" s="37">
        <v>1</v>
      </c>
      <c r="L64" s="38">
        <v>2</v>
      </c>
    </row>
    <row r="66" spans="1:12" x14ac:dyDescent="0.25">
      <c r="A66" s="17" t="s">
        <v>202</v>
      </c>
      <c r="D66" s="32">
        <f>QUARTILE(D2:D64,1)</f>
        <v>30366.639999999999</v>
      </c>
      <c r="E66" s="32"/>
      <c r="F66" s="32">
        <f>QUARTILE(F2:F64,1)</f>
        <v>31846.09</v>
      </c>
      <c r="G66" s="32">
        <f>QUARTILE(G2:G64,1)</f>
        <v>27772.794999999998</v>
      </c>
      <c r="H66" s="27">
        <f>QUARTILE(H2:H64,1)</f>
        <v>-0.44692593881752785</v>
      </c>
      <c r="I66" s="16">
        <f>QUARTILE(I33:I64,1)</f>
        <v>0</v>
      </c>
      <c r="J66" s="1">
        <f>QUARTILE(J2:J64,1)</f>
        <v>3</v>
      </c>
      <c r="K66" s="1">
        <f>QUARTILE(K2:K64,1)</f>
        <v>3</v>
      </c>
      <c r="L66" s="27">
        <f>QUARTILE(L2:L64,1)</f>
        <v>-0.42857142857142855</v>
      </c>
    </row>
    <row r="67" spans="1:12" x14ac:dyDescent="0.25">
      <c r="A67" s="17" t="s">
        <v>203</v>
      </c>
      <c r="D67" s="32">
        <f>QUARTILE(D2:D64,2)</f>
        <v>50669</v>
      </c>
      <c r="E67" s="32"/>
      <c r="F67" s="32">
        <f>QUARTILE(F2:F64,2)</f>
        <v>53440.6</v>
      </c>
      <c r="G67" s="32">
        <f>QUARTILE(G2:G64,2)</f>
        <v>57462.21</v>
      </c>
      <c r="H67" s="27">
        <f>QUARTILE(H2:H64,2)</f>
        <v>5.5014947742975315E-2</v>
      </c>
      <c r="I67" s="16">
        <f>QUARTILE(I33:I64,2)</f>
        <v>0</v>
      </c>
      <c r="J67" s="16">
        <f>QUARTILE(J2:J64,2)</f>
        <v>5</v>
      </c>
      <c r="K67" s="1">
        <f>QUARTILE(K2:K64,2)</f>
        <v>6</v>
      </c>
      <c r="L67" s="27">
        <f>QUARTILE(L2:L64,2)</f>
        <v>0</v>
      </c>
    </row>
    <row r="68" spans="1:12" x14ac:dyDescent="0.25">
      <c r="A68" s="17" t="s">
        <v>204</v>
      </c>
      <c r="D68" s="32">
        <f>QUARTILE(D2:D64,3)</f>
        <v>82192.22</v>
      </c>
      <c r="E68" s="32"/>
      <c r="F68" s="32">
        <f>QUARTILE(F2:F64,3)</f>
        <v>85268.774999999994</v>
      </c>
      <c r="G68" s="32">
        <f>QUARTILE(G2:G64,3)</f>
        <v>97770.695000000007</v>
      </c>
      <c r="H68" s="27">
        <f>QUARTILE(H2:H64,3)</f>
        <v>0.51862741028952231</v>
      </c>
      <c r="I68" s="16">
        <f>QUARTILE(I33:I64,3)</f>
        <v>0</v>
      </c>
      <c r="J68" s="16">
        <f>QUARTILE(J2:J64,3)</f>
        <v>8</v>
      </c>
      <c r="K68" s="1">
        <f>QUARTILE(K2:K64,3)</f>
        <v>8</v>
      </c>
      <c r="L68" s="27">
        <f>QUARTILE(L2:L64,3)</f>
        <v>0.58333333333333326</v>
      </c>
    </row>
    <row r="70" spans="1:12" x14ac:dyDescent="0.25">
      <c r="A70" s="17" t="s">
        <v>196</v>
      </c>
      <c r="D70">
        <f>SUM(D2:D64)</f>
        <v>4095235.75</v>
      </c>
      <c r="E70">
        <f>SUM(E2:E64)</f>
        <v>164421.71</v>
      </c>
      <c r="F70">
        <f>SUM(F2:F64)</f>
        <v>4259657.4700000007</v>
      </c>
      <c r="G70">
        <f>SUM(G2:G64)</f>
        <v>4247907.75</v>
      </c>
      <c r="J70" s="45">
        <f>SUM(J2:J64)</f>
        <v>415</v>
      </c>
      <c r="K70" s="45">
        <f>SUM(K2:K64)</f>
        <v>413</v>
      </c>
    </row>
    <row r="71" spans="1:12" x14ac:dyDescent="0.25">
      <c r="A71" s="17" t="s">
        <v>209</v>
      </c>
      <c r="D71">
        <f>D70/K70</f>
        <v>9915.8250605326884</v>
      </c>
      <c r="G71">
        <f>G70/K70</f>
        <v>10285.490920096852</v>
      </c>
    </row>
  </sheetData>
  <autoFilter ref="A1:L1">
    <sortState ref="A2:L64">
      <sortCondition descending="1" ref="G1"/>
    </sortState>
  </autoFilter>
  <dataValidations count="1">
    <dataValidation type="list" allowBlank="1" showInputMessage="1" showErrorMessage="1" sqref="B2:B64">
      <formula1>"TP,Paysagiste,Autre,100% phyto"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D139" sqref="D139"/>
    </sheetView>
  </sheetViews>
  <sheetFormatPr baseColWidth="10" defaultRowHeight="15" x14ac:dyDescent="0.25"/>
  <cols>
    <col min="1" max="1" width="27.140625" customWidth="1"/>
    <col min="2" max="2" width="14.28515625" bestFit="1" customWidth="1"/>
    <col min="3" max="3" width="12.85546875" bestFit="1" customWidth="1"/>
    <col min="4" max="4" width="14.28515625" bestFit="1" customWidth="1"/>
    <col min="5" max="5" width="12.85546875" bestFit="1" customWidth="1"/>
    <col min="6" max="6" width="11.85546875" bestFit="1" customWidth="1"/>
    <col min="7" max="9" width="12.85546875" bestFit="1" customWidth="1"/>
    <col min="10" max="10" width="11.85546875" bestFit="1" customWidth="1"/>
    <col min="11" max="11" width="12.85546875" bestFit="1" customWidth="1"/>
    <col min="12" max="13" width="11.570312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14</v>
      </c>
      <c r="B2">
        <v>97431.5</v>
      </c>
      <c r="C2">
        <v>0</v>
      </c>
      <c r="D2">
        <v>97431.5</v>
      </c>
      <c r="E2">
        <v>1755</v>
      </c>
      <c r="F2">
        <v>0</v>
      </c>
      <c r="G2">
        <v>1755</v>
      </c>
      <c r="H2">
        <v>1755</v>
      </c>
      <c r="I2">
        <v>1550</v>
      </c>
      <c r="J2">
        <v>465.27</v>
      </c>
      <c r="K2">
        <v>1200</v>
      </c>
      <c r="L2">
        <v>8</v>
      </c>
      <c r="M2">
        <v>0</v>
      </c>
    </row>
    <row r="3" spans="1:13" x14ac:dyDescent="0.25">
      <c r="A3" t="s">
        <v>15</v>
      </c>
      <c r="B3">
        <v>64754.87</v>
      </c>
      <c r="C3">
        <v>4160.4799999999996</v>
      </c>
      <c r="D3">
        <v>68915.350000000006</v>
      </c>
      <c r="E3">
        <v>1150</v>
      </c>
      <c r="F3">
        <v>150</v>
      </c>
      <c r="G3">
        <v>1300</v>
      </c>
      <c r="H3">
        <v>1300</v>
      </c>
      <c r="I3">
        <v>1500</v>
      </c>
      <c r="J3">
        <v>1131.32</v>
      </c>
      <c r="K3">
        <v>1050</v>
      </c>
      <c r="L3">
        <v>6</v>
      </c>
      <c r="M3">
        <v>1</v>
      </c>
    </row>
    <row r="4" spans="1:13" x14ac:dyDescent="0.25">
      <c r="A4" t="s">
        <v>16</v>
      </c>
      <c r="B4">
        <v>50195.48</v>
      </c>
      <c r="C4">
        <v>0</v>
      </c>
      <c r="D4">
        <v>50195.48</v>
      </c>
      <c r="E4">
        <v>1213.47</v>
      </c>
      <c r="F4">
        <v>0</v>
      </c>
      <c r="G4">
        <v>1213.47</v>
      </c>
      <c r="H4">
        <v>1413.47</v>
      </c>
      <c r="I4">
        <v>1400</v>
      </c>
      <c r="J4">
        <v>856.74</v>
      </c>
      <c r="K4">
        <v>900</v>
      </c>
      <c r="L4">
        <v>6</v>
      </c>
      <c r="M4">
        <v>0</v>
      </c>
    </row>
    <row r="5" spans="1:13" x14ac:dyDescent="0.25">
      <c r="A5" t="s">
        <v>17</v>
      </c>
      <c r="B5">
        <v>39949.120000000003</v>
      </c>
      <c r="C5">
        <v>1874.58</v>
      </c>
      <c r="D5">
        <v>41823.699999999997</v>
      </c>
      <c r="E5">
        <v>1025</v>
      </c>
      <c r="F5">
        <v>131.25</v>
      </c>
      <c r="G5">
        <v>1156.25</v>
      </c>
      <c r="H5">
        <v>1156.25</v>
      </c>
      <c r="I5">
        <v>1200</v>
      </c>
      <c r="J5">
        <v>701.83</v>
      </c>
      <c r="K5">
        <v>900</v>
      </c>
      <c r="L5">
        <v>5</v>
      </c>
      <c r="M5">
        <v>1</v>
      </c>
    </row>
    <row r="6" spans="1:13" x14ac:dyDescent="0.25">
      <c r="A6" t="s">
        <v>18</v>
      </c>
      <c r="B6">
        <v>123016.68</v>
      </c>
      <c r="C6">
        <v>19230.689999999999</v>
      </c>
      <c r="D6">
        <v>142247.37</v>
      </c>
      <c r="E6">
        <v>2400</v>
      </c>
      <c r="F6">
        <v>600</v>
      </c>
      <c r="G6">
        <v>3000</v>
      </c>
      <c r="H6">
        <v>3000</v>
      </c>
      <c r="I6">
        <v>3900</v>
      </c>
      <c r="J6">
        <v>2249.44</v>
      </c>
      <c r="K6">
        <v>2400</v>
      </c>
      <c r="L6">
        <v>12</v>
      </c>
      <c r="M6">
        <v>4</v>
      </c>
    </row>
    <row r="7" spans="1:13" x14ac:dyDescent="0.25">
      <c r="A7" t="s">
        <v>19</v>
      </c>
      <c r="B7">
        <v>76924.53</v>
      </c>
      <c r="C7">
        <v>0</v>
      </c>
      <c r="D7">
        <v>76924.53</v>
      </c>
      <c r="E7">
        <v>1850</v>
      </c>
      <c r="F7">
        <v>0</v>
      </c>
      <c r="G7">
        <v>1850</v>
      </c>
      <c r="H7">
        <v>1850</v>
      </c>
      <c r="I7">
        <v>2175</v>
      </c>
      <c r="J7">
        <v>1447.85</v>
      </c>
      <c r="K7">
        <v>1200</v>
      </c>
      <c r="L7">
        <v>9</v>
      </c>
      <c r="M7">
        <v>0</v>
      </c>
    </row>
    <row r="8" spans="1:13" x14ac:dyDescent="0.25">
      <c r="A8" t="s">
        <v>20</v>
      </c>
      <c r="B8">
        <v>113540</v>
      </c>
      <c r="C8">
        <v>0</v>
      </c>
      <c r="D8">
        <v>113540</v>
      </c>
      <c r="E8">
        <v>1900</v>
      </c>
      <c r="F8">
        <v>0</v>
      </c>
      <c r="G8">
        <v>1900</v>
      </c>
      <c r="H8">
        <v>1900</v>
      </c>
      <c r="I8">
        <v>1600</v>
      </c>
      <c r="J8">
        <v>2003.39</v>
      </c>
      <c r="K8">
        <v>1350</v>
      </c>
      <c r="L8">
        <v>9</v>
      </c>
      <c r="M8">
        <v>0</v>
      </c>
    </row>
    <row r="9" spans="1:13" x14ac:dyDescent="0.25">
      <c r="A9" t="s">
        <v>21</v>
      </c>
      <c r="B9">
        <v>86888.87</v>
      </c>
      <c r="C9">
        <v>0</v>
      </c>
      <c r="D9">
        <v>86888.87</v>
      </c>
      <c r="E9">
        <v>1625</v>
      </c>
      <c r="F9">
        <v>0</v>
      </c>
      <c r="G9">
        <v>1625</v>
      </c>
      <c r="H9">
        <v>1861.85</v>
      </c>
      <c r="I9">
        <v>1732.85</v>
      </c>
      <c r="J9">
        <v>1509.62</v>
      </c>
      <c r="K9">
        <v>1200</v>
      </c>
      <c r="L9">
        <v>8</v>
      </c>
      <c r="M9">
        <v>0</v>
      </c>
    </row>
    <row r="10" spans="1:13" x14ac:dyDescent="0.25">
      <c r="A10" t="s">
        <v>22</v>
      </c>
      <c r="B10">
        <v>53210.55</v>
      </c>
      <c r="C10">
        <v>0</v>
      </c>
      <c r="D10">
        <v>53210.55</v>
      </c>
      <c r="E10">
        <v>1225</v>
      </c>
      <c r="F10">
        <v>0</v>
      </c>
      <c r="G10">
        <v>1225</v>
      </c>
      <c r="H10">
        <v>1225</v>
      </c>
      <c r="I10">
        <v>1625</v>
      </c>
      <c r="J10">
        <v>904.9</v>
      </c>
      <c r="K10">
        <v>900</v>
      </c>
      <c r="L10">
        <v>6</v>
      </c>
      <c r="M10">
        <v>0</v>
      </c>
    </row>
    <row r="11" spans="1:13" x14ac:dyDescent="0.25">
      <c r="A11" t="s">
        <v>23</v>
      </c>
      <c r="B11">
        <v>59150</v>
      </c>
      <c r="C11">
        <v>0</v>
      </c>
      <c r="D11">
        <v>59150</v>
      </c>
      <c r="E11">
        <v>1000</v>
      </c>
      <c r="F11">
        <v>0</v>
      </c>
      <c r="G11">
        <v>1000</v>
      </c>
      <c r="H11">
        <v>1000</v>
      </c>
      <c r="I11">
        <v>400</v>
      </c>
      <c r="J11">
        <v>0</v>
      </c>
      <c r="K11">
        <v>450</v>
      </c>
      <c r="L11">
        <v>4</v>
      </c>
      <c r="M11">
        <v>0</v>
      </c>
    </row>
    <row r="12" spans="1:13" x14ac:dyDescent="0.25">
      <c r="A12" t="s">
        <v>24</v>
      </c>
      <c r="B12">
        <v>91410.2</v>
      </c>
      <c r="C12">
        <v>2547.42</v>
      </c>
      <c r="D12">
        <v>93957.62</v>
      </c>
      <c r="E12">
        <v>1705</v>
      </c>
      <c r="F12">
        <v>187.5</v>
      </c>
      <c r="G12">
        <v>1892.5</v>
      </c>
      <c r="H12">
        <v>1981.08</v>
      </c>
      <c r="I12">
        <v>1550</v>
      </c>
      <c r="J12">
        <v>1659.19</v>
      </c>
      <c r="K12">
        <v>1350</v>
      </c>
      <c r="L12">
        <v>8</v>
      </c>
      <c r="M12">
        <v>1</v>
      </c>
    </row>
    <row r="13" spans="1:13" x14ac:dyDescent="0.25">
      <c r="A13" t="s">
        <v>25</v>
      </c>
      <c r="B13">
        <v>17911.41</v>
      </c>
      <c r="C13">
        <v>0</v>
      </c>
      <c r="D13">
        <v>17911.41</v>
      </c>
      <c r="E13">
        <v>375</v>
      </c>
      <c r="F13">
        <v>0</v>
      </c>
      <c r="G13">
        <v>375</v>
      </c>
      <c r="H13">
        <v>375</v>
      </c>
      <c r="I13">
        <v>450</v>
      </c>
      <c r="J13">
        <v>307.88</v>
      </c>
      <c r="K13">
        <v>300</v>
      </c>
      <c r="L13">
        <v>2</v>
      </c>
      <c r="M13">
        <v>0</v>
      </c>
    </row>
    <row r="14" spans="1:13" x14ac:dyDescent="0.25">
      <c r="A14" t="s">
        <v>26</v>
      </c>
      <c r="B14">
        <v>0</v>
      </c>
      <c r="C14">
        <v>11633.86</v>
      </c>
      <c r="D14">
        <v>11633.86</v>
      </c>
      <c r="E14">
        <v>0</v>
      </c>
      <c r="F14">
        <v>637.5</v>
      </c>
      <c r="G14">
        <v>637.5</v>
      </c>
      <c r="H14">
        <v>637.5</v>
      </c>
      <c r="I14">
        <v>690</v>
      </c>
      <c r="J14">
        <v>78.28</v>
      </c>
      <c r="K14">
        <v>600</v>
      </c>
      <c r="L14">
        <v>0</v>
      </c>
      <c r="M14">
        <v>4</v>
      </c>
    </row>
    <row r="15" spans="1:13" x14ac:dyDescent="0.25">
      <c r="A15" t="s">
        <v>27</v>
      </c>
      <c r="B15">
        <v>34361.86</v>
      </c>
      <c r="C15">
        <v>0</v>
      </c>
      <c r="D15">
        <v>34361.86</v>
      </c>
      <c r="E15">
        <v>750</v>
      </c>
      <c r="F15">
        <v>0</v>
      </c>
      <c r="G15">
        <v>750</v>
      </c>
      <c r="H15">
        <v>750</v>
      </c>
      <c r="I15">
        <v>800</v>
      </c>
      <c r="J15">
        <v>590.23</v>
      </c>
      <c r="K15">
        <v>600</v>
      </c>
      <c r="L15">
        <v>4</v>
      </c>
      <c r="M15">
        <v>0</v>
      </c>
    </row>
    <row r="16" spans="1:13" x14ac:dyDescent="0.25">
      <c r="A16" t="s">
        <v>28</v>
      </c>
      <c r="B16">
        <v>30607.82</v>
      </c>
      <c r="C16">
        <v>0</v>
      </c>
      <c r="D16">
        <v>30607.82</v>
      </c>
      <c r="E16">
        <v>650</v>
      </c>
      <c r="F16">
        <v>0</v>
      </c>
      <c r="G16">
        <v>650</v>
      </c>
      <c r="H16">
        <v>708.73</v>
      </c>
      <c r="I16">
        <v>450</v>
      </c>
      <c r="J16">
        <v>531.83000000000004</v>
      </c>
      <c r="K16">
        <v>450</v>
      </c>
      <c r="L16">
        <v>3</v>
      </c>
      <c r="M16">
        <v>0</v>
      </c>
    </row>
    <row r="17" spans="1:13" x14ac:dyDescent="0.25">
      <c r="A17" t="s">
        <v>29</v>
      </c>
      <c r="B17">
        <v>80735.759999999995</v>
      </c>
      <c r="C17">
        <v>0</v>
      </c>
      <c r="D17">
        <v>80735.759999999995</v>
      </c>
      <c r="E17">
        <v>1837.76</v>
      </c>
      <c r="F17">
        <v>0</v>
      </c>
      <c r="G17">
        <v>1837.76</v>
      </c>
      <c r="H17">
        <v>1837.76</v>
      </c>
      <c r="I17">
        <v>2050</v>
      </c>
      <c r="J17">
        <v>1379.06</v>
      </c>
      <c r="K17">
        <v>1500</v>
      </c>
      <c r="L17">
        <v>10</v>
      </c>
      <c r="M17">
        <v>0</v>
      </c>
    </row>
    <row r="18" spans="1:13" x14ac:dyDescent="0.25">
      <c r="A18" t="s">
        <v>30</v>
      </c>
      <c r="B18">
        <v>158321.79999999999</v>
      </c>
      <c r="C18">
        <v>0</v>
      </c>
      <c r="D18">
        <v>158321.79999999999</v>
      </c>
      <c r="E18">
        <v>3125</v>
      </c>
      <c r="F18">
        <v>0</v>
      </c>
      <c r="G18">
        <v>3125</v>
      </c>
      <c r="H18">
        <v>3125</v>
      </c>
      <c r="I18">
        <v>3000</v>
      </c>
      <c r="J18">
        <v>2754.37</v>
      </c>
      <c r="K18">
        <v>2250</v>
      </c>
      <c r="L18">
        <v>15</v>
      </c>
      <c r="M18">
        <v>0</v>
      </c>
    </row>
    <row r="19" spans="1:13" x14ac:dyDescent="0.25">
      <c r="A19" t="s">
        <v>31</v>
      </c>
      <c r="B19">
        <v>25598.47</v>
      </c>
      <c r="C19">
        <v>0</v>
      </c>
      <c r="D19">
        <v>25598.47</v>
      </c>
      <c r="E19">
        <v>600</v>
      </c>
      <c r="F19">
        <v>0</v>
      </c>
      <c r="G19">
        <v>600</v>
      </c>
      <c r="H19">
        <v>600</v>
      </c>
      <c r="I19">
        <v>670</v>
      </c>
      <c r="J19">
        <v>436.7</v>
      </c>
      <c r="K19">
        <v>450</v>
      </c>
      <c r="L19">
        <v>3</v>
      </c>
      <c r="M19">
        <v>0</v>
      </c>
    </row>
    <row r="20" spans="1:13" x14ac:dyDescent="0.25">
      <c r="A20" t="s">
        <v>32</v>
      </c>
      <c r="B20">
        <v>43026.04</v>
      </c>
      <c r="C20">
        <v>10414.56</v>
      </c>
      <c r="D20">
        <v>53440.6</v>
      </c>
      <c r="E20">
        <v>950</v>
      </c>
      <c r="F20">
        <v>412.5</v>
      </c>
      <c r="G20">
        <v>1362.5</v>
      </c>
      <c r="H20">
        <v>1362.5</v>
      </c>
      <c r="I20">
        <v>1350</v>
      </c>
      <c r="J20">
        <v>0</v>
      </c>
      <c r="K20">
        <v>1200</v>
      </c>
      <c r="L20">
        <v>5</v>
      </c>
      <c r="M20">
        <v>3</v>
      </c>
    </row>
    <row r="21" spans="1:13" x14ac:dyDescent="0.25">
      <c r="A21" t="s">
        <v>33</v>
      </c>
      <c r="B21">
        <v>28194.27</v>
      </c>
      <c r="C21">
        <v>0</v>
      </c>
      <c r="D21">
        <v>28194.27</v>
      </c>
      <c r="E21">
        <v>575</v>
      </c>
      <c r="F21">
        <v>0</v>
      </c>
      <c r="G21">
        <v>575</v>
      </c>
      <c r="H21">
        <v>575</v>
      </c>
      <c r="I21">
        <v>1900</v>
      </c>
      <c r="J21">
        <v>463.27</v>
      </c>
      <c r="K21">
        <v>450</v>
      </c>
      <c r="L21">
        <v>3</v>
      </c>
      <c r="M21">
        <v>0</v>
      </c>
    </row>
    <row r="22" spans="1:13" x14ac:dyDescent="0.25">
      <c r="A22" t="s">
        <v>34</v>
      </c>
      <c r="B22">
        <v>11730</v>
      </c>
      <c r="C22">
        <v>0</v>
      </c>
      <c r="D22">
        <v>11730</v>
      </c>
      <c r="E22">
        <v>375</v>
      </c>
      <c r="F22">
        <v>0</v>
      </c>
      <c r="G22">
        <v>375</v>
      </c>
      <c r="H22">
        <v>375</v>
      </c>
      <c r="I22">
        <v>450</v>
      </c>
      <c r="J22">
        <v>191.92</v>
      </c>
      <c r="K22">
        <v>300</v>
      </c>
      <c r="L22">
        <v>2</v>
      </c>
      <c r="M22">
        <v>0</v>
      </c>
    </row>
    <row r="23" spans="1:13" x14ac:dyDescent="0.25">
      <c r="A23" t="s">
        <v>35</v>
      </c>
      <c r="B23">
        <v>61619.94</v>
      </c>
      <c r="C23">
        <v>9774.35</v>
      </c>
      <c r="D23">
        <v>71394.289999999994</v>
      </c>
      <c r="E23">
        <v>1250</v>
      </c>
      <c r="F23">
        <v>360</v>
      </c>
      <c r="G23">
        <v>1610</v>
      </c>
      <c r="H23">
        <v>1610</v>
      </c>
      <c r="I23">
        <v>1600</v>
      </c>
      <c r="J23">
        <v>0</v>
      </c>
      <c r="K23">
        <v>1200</v>
      </c>
      <c r="L23">
        <v>6</v>
      </c>
      <c r="M23">
        <v>2</v>
      </c>
    </row>
    <row r="24" spans="1:13" x14ac:dyDescent="0.25">
      <c r="A24" t="s">
        <v>36</v>
      </c>
      <c r="B24">
        <v>9826.36</v>
      </c>
      <c r="C24">
        <v>0</v>
      </c>
      <c r="D24">
        <v>9826.36</v>
      </c>
      <c r="E24">
        <v>250</v>
      </c>
      <c r="F24">
        <v>0</v>
      </c>
      <c r="G24">
        <v>250</v>
      </c>
      <c r="H24">
        <v>250</v>
      </c>
      <c r="I24">
        <v>226.67</v>
      </c>
      <c r="J24">
        <v>167.9</v>
      </c>
      <c r="K24">
        <v>150</v>
      </c>
      <c r="L24">
        <v>1</v>
      </c>
      <c r="M24">
        <v>0</v>
      </c>
    </row>
    <row r="25" spans="1:13" x14ac:dyDescent="0.25">
      <c r="A25" t="s">
        <v>37</v>
      </c>
      <c r="B25">
        <v>55295</v>
      </c>
      <c r="C25">
        <v>2361.29</v>
      </c>
      <c r="D25">
        <v>57656.29</v>
      </c>
      <c r="E25">
        <v>1000</v>
      </c>
      <c r="F25">
        <v>131.25</v>
      </c>
      <c r="G25">
        <v>1131.25</v>
      </c>
      <c r="H25">
        <v>1121.25</v>
      </c>
      <c r="I25">
        <v>800</v>
      </c>
      <c r="J25">
        <v>0</v>
      </c>
      <c r="K25">
        <v>600</v>
      </c>
      <c r="L25">
        <v>4</v>
      </c>
      <c r="M25">
        <v>1</v>
      </c>
    </row>
    <row r="26" spans="1:13" x14ac:dyDescent="0.25">
      <c r="A26" t="s">
        <v>38</v>
      </c>
      <c r="B26">
        <v>105952.08</v>
      </c>
      <c r="C26">
        <v>22332.95</v>
      </c>
      <c r="D26">
        <v>128285.03</v>
      </c>
      <c r="E26">
        <v>3200</v>
      </c>
      <c r="F26">
        <v>862.5</v>
      </c>
      <c r="G26">
        <v>4062.5</v>
      </c>
      <c r="H26">
        <v>4062.5</v>
      </c>
      <c r="I26">
        <v>4550</v>
      </c>
      <c r="J26">
        <v>1924.85</v>
      </c>
      <c r="K26">
        <v>3000</v>
      </c>
      <c r="L26">
        <v>14</v>
      </c>
      <c r="M26">
        <v>7</v>
      </c>
    </row>
    <row r="27" spans="1:13" x14ac:dyDescent="0.25">
      <c r="A27" t="s">
        <v>39</v>
      </c>
      <c r="B27">
        <v>0</v>
      </c>
      <c r="C27">
        <v>4931.2</v>
      </c>
      <c r="D27">
        <v>4931.2</v>
      </c>
      <c r="E27">
        <v>0</v>
      </c>
      <c r="F27">
        <v>187.5</v>
      </c>
      <c r="G27">
        <v>187.5</v>
      </c>
      <c r="H27">
        <v>187.5</v>
      </c>
      <c r="I27">
        <v>200</v>
      </c>
      <c r="J27">
        <v>7.5</v>
      </c>
      <c r="K27">
        <v>150</v>
      </c>
      <c r="L27">
        <v>0</v>
      </c>
      <c r="M27">
        <v>1</v>
      </c>
    </row>
    <row r="28" spans="1:13" x14ac:dyDescent="0.25">
      <c r="A28" t="s">
        <v>40</v>
      </c>
      <c r="B28">
        <v>40983</v>
      </c>
      <c r="C28">
        <v>25681</v>
      </c>
      <c r="D28">
        <v>66664</v>
      </c>
      <c r="E28">
        <v>1250</v>
      </c>
      <c r="F28">
        <v>600</v>
      </c>
      <c r="G28">
        <v>1850</v>
      </c>
      <c r="H28">
        <v>1850</v>
      </c>
      <c r="I28">
        <v>2000</v>
      </c>
      <c r="J28">
        <v>921.6</v>
      </c>
      <c r="K28">
        <v>1500</v>
      </c>
      <c r="L28">
        <v>4</v>
      </c>
      <c r="M28">
        <v>6</v>
      </c>
    </row>
    <row r="29" spans="1:13" x14ac:dyDescent="0.25">
      <c r="A29" t="s">
        <v>41</v>
      </c>
      <c r="B29">
        <v>50378.65</v>
      </c>
      <c r="C29">
        <v>0</v>
      </c>
      <c r="D29">
        <v>50378.65</v>
      </c>
      <c r="E29">
        <v>655</v>
      </c>
      <c r="F29">
        <v>0</v>
      </c>
      <c r="G29">
        <v>655</v>
      </c>
      <c r="H29">
        <v>655</v>
      </c>
      <c r="I29">
        <v>600</v>
      </c>
      <c r="J29">
        <v>0</v>
      </c>
      <c r="K29">
        <v>450</v>
      </c>
      <c r="L29">
        <v>3</v>
      </c>
      <c r="M29">
        <v>0</v>
      </c>
    </row>
    <row r="30" spans="1:13" x14ac:dyDescent="0.25">
      <c r="A30" t="s">
        <v>42</v>
      </c>
      <c r="B30">
        <v>50526.400000000001</v>
      </c>
      <c r="C30">
        <v>0</v>
      </c>
      <c r="D30">
        <v>50526.400000000001</v>
      </c>
      <c r="E30">
        <v>1200</v>
      </c>
      <c r="F30">
        <v>0</v>
      </c>
      <c r="G30">
        <v>1200</v>
      </c>
      <c r="H30">
        <v>1200</v>
      </c>
      <c r="I30">
        <v>1600</v>
      </c>
      <c r="J30">
        <v>855.96</v>
      </c>
      <c r="K30">
        <v>900</v>
      </c>
      <c r="L30">
        <v>6</v>
      </c>
      <c r="M30">
        <v>0</v>
      </c>
    </row>
    <row r="31" spans="1:13" x14ac:dyDescent="0.25">
      <c r="A31" t="s">
        <v>43</v>
      </c>
      <c r="B31">
        <v>123235.79</v>
      </c>
      <c r="C31">
        <v>3387.85</v>
      </c>
      <c r="D31">
        <v>126623.64</v>
      </c>
      <c r="E31">
        <v>2582.83</v>
      </c>
      <c r="F31">
        <v>150</v>
      </c>
      <c r="G31">
        <v>2732.83</v>
      </c>
      <c r="H31">
        <v>2732.83</v>
      </c>
      <c r="I31">
        <v>3900</v>
      </c>
      <c r="J31">
        <v>0</v>
      </c>
      <c r="K31">
        <v>2100</v>
      </c>
      <c r="L31">
        <v>13</v>
      </c>
      <c r="M31">
        <v>1</v>
      </c>
    </row>
    <row r="32" spans="1:13" x14ac:dyDescent="0.25">
      <c r="A32" t="s">
        <v>44</v>
      </c>
      <c r="B32">
        <v>153745.15</v>
      </c>
      <c r="C32">
        <v>0</v>
      </c>
      <c r="D32">
        <v>153745.15</v>
      </c>
      <c r="E32">
        <v>3800</v>
      </c>
      <c r="F32">
        <v>0</v>
      </c>
      <c r="G32">
        <v>3800</v>
      </c>
      <c r="H32">
        <v>3800</v>
      </c>
      <c r="I32">
        <v>3950</v>
      </c>
      <c r="J32">
        <v>2607.5500000000002</v>
      </c>
      <c r="K32">
        <v>2850</v>
      </c>
      <c r="L32">
        <v>19</v>
      </c>
      <c r="M32">
        <v>0</v>
      </c>
    </row>
    <row r="33" spans="1:13" x14ac:dyDescent="0.25">
      <c r="A33" t="s">
        <v>45</v>
      </c>
      <c r="B33">
        <v>94610.62</v>
      </c>
      <c r="C33">
        <v>0</v>
      </c>
      <c r="D33">
        <v>94610.62</v>
      </c>
      <c r="E33">
        <v>1675</v>
      </c>
      <c r="F33">
        <v>0</v>
      </c>
      <c r="G33">
        <v>1675</v>
      </c>
      <c r="H33">
        <v>1675</v>
      </c>
      <c r="I33">
        <v>1850</v>
      </c>
      <c r="J33">
        <v>1654.83</v>
      </c>
      <c r="K33">
        <v>1200</v>
      </c>
      <c r="L33">
        <v>8</v>
      </c>
      <c r="M33">
        <v>0</v>
      </c>
    </row>
    <row r="34" spans="1:13" x14ac:dyDescent="0.25">
      <c r="A34" t="s">
        <v>46</v>
      </c>
      <c r="B34">
        <v>16490.28</v>
      </c>
      <c r="C34">
        <v>0</v>
      </c>
      <c r="D34">
        <v>16490.28</v>
      </c>
      <c r="E34">
        <v>400</v>
      </c>
      <c r="F34">
        <v>0</v>
      </c>
      <c r="G34">
        <v>400</v>
      </c>
      <c r="H34">
        <v>400</v>
      </c>
      <c r="I34">
        <v>450</v>
      </c>
      <c r="J34">
        <v>280.27999999999997</v>
      </c>
      <c r="K34">
        <v>300</v>
      </c>
      <c r="L34">
        <v>2</v>
      </c>
      <c r="M34">
        <v>0</v>
      </c>
    </row>
    <row r="35" spans="1:13" x14ac:dyDescent="0.25">
      <c r="A35" t="s">
        <v>47</v>
      </c>
      <c r="B35">
        <v>7796.15</v>
      </c>
      <c r="C35">
        <v>0</v>
      </c>
      <c r="D35">
        <v>7796.15</v>
      </c>
      <c r="E35">
        <v>200</v>
      </c>
      <c r="F35">
        <v>0</v>
      </c>
      <c r="G35">
        <v>200</v>
      </c>
      <c r="H35">
        <v>173.08</v>
      </c>
      <c r="I35">
        <v>350</v>
      </c>
      <c r="J35">
        <v>129.88</v>
      </c>
      <c r="K35">
        <v>150</v>
      </c>
      <c r="L35">
        <v>1</v>
      </c>
      <c r="M35">
        <v>0</v>
      </c>
    </row>
    <row r="36" spans="1:13" x14ac:dyDescent="0.25">
      <c r="A36" t="s">
        <v>48</v>
      </c>
      <c r="B36">
        <v>183085.14</v>
      </c>
      <c r="C36">
        <v>13338</v>
      </c>
      <c r="D36">
        <v>196423.14</v>
      </c>
      <c r="E36">
        <v>4225</v>
      </c>
      <c r="F36">
        <v>450</v>
      </c>
      <c r="G36">
        <v>4675</v>
      </c>
      <c r="H36">
        <v>4675</v>
      </c>
      <c r="I36">
        <v>5500</v>
      </c>
      <c r="J36">
        <v>0</v>
      </c>
      <c r="K36">
        <v>3300</v>
      </c>
      <c r="L36">
        <v>20</v>
      </c>
      <c r="M36">
        <v>3</v>
      </c>
    </row>
    <row r="37" spans="1:13" x14ac:dyDescent="0.25">
      <c r="A37" t="s">
        <v>49</v>
      </c>
      <c r="B37">
        <v>50669</v>
      </c>
      <c r="C37">
        <v>21708.21</v>
      </c>
      <c r="D37">
        <v>72377.210000000006</v>
      </c>
      <c r="E37">
        <v>1150</v>
      </c>
      <c r="F37">
        <v>1087.5</v>
      </c>
      <c r="G37">
        <v>2237.5</v>
      </c>
      <c r="H37">
        <v>2087.5</v>
      </c>
      <c r="I37">
        <v>2400</v>
      </c>
      <c r="J37">
        <v>1023.3</v>
      </c>
      <c r="K37">
        <v>1800</v>
      </c>
      <c r="L37">
        <v>5</v>
      </c>
      <c r="M37">
        <v>7</v>
      </c>
    </row>
    <row r="38" spans="1:13" x14ac:dyDescent="0.25">
      <c r="A38" t="s">
        <v>50</v>
      </c>
      <c r="B38">
        <v>83648.679999999993</v>
      </c>
      <c r="C38">
        <v>0</v>
      </c>
      <c r="D38">
        <v>83648.679999999993</v>
      </c>
      <c r="E38">
        <v>1525</v>
      </c>
      <c r="F38">
        <v>0</v>
      </c>
      <c r="G38">
        <v>1525</v>
      </c>
      <c r="H38">
        <v>1525</v>
      </c>
      <c r="I38">
        <v>1550</v>
      </c>
      <c r="J38">
        <v>0</v>
      </c>
      <c r="K38">
        <v>1200</v>
      </c>
      <c r="L38">
        <v>8</v>
      </c>
      <c r="M38">
        <v>0</v>
      </c>
    </row>
    <row r="39" spans="1:13" x14ac:dyDescent="0.25">
      <c r="A39" t="s">
        <v>51</v>
      </c>
      <c r="B39">
        <v>198411</v>
      </c>
      <c r="C39">
        <v>0</v>
      </c>
      <c r="D39">
        <v>198411</v>
      </c>
      <c r="E39">
        <v>3690</v>
      </c>
      <c r="F39">
        <v>0</v>
      </c>
      <c r="G39">
        <v>3690</v>
      </c>
      <c r="H39">
        <v>3690</v>
      </c>
      <c r="I39">
        <v>3850</v>
      </c>
      <c r="J39">
        <v>0</v>
      </c>
      <c r="K39">
        <v>2550</v>
      </c>
      <c r="L39">
        <v>17</v>
      </c>
      <c r="M39">
        <v>0</v>
      </c>
    </row>
    <row r="40" spans="1:13" x14ac:dyDescent="0.25">
      <c r="A40" t="s">
        <v>52</v>
      </c>
      <c r="B40">
        <v>87294.46</v>
      </c>
      <c r="C40">
        <v>0</v>
      </c>
      <c r="D40">
        <v>87294.46</v>
      </c>
      <c r="E40">
        <v>1800</v>
      </c>
      <c r="F40">
        <v>0</v>
      </c>
      <c r="G40">
        <v>1800</v>
      </c>
      <c r="H40">
        <v>1800</v>
      </c>
      <c r="I40">
        <v>1850</v>
      </c>
      <c r="J40">
        <v>0</v>
      </c>
      <c r="K40">
        <v>1350</v>
      </c>
      <c r="L40">
        <v>9</v>
      </c>
      <c r="M40">
        <v>0</v>
      </c>
    </row>
    <row r="41" spans="1:13" x14ac:dyDescent="0.25">
      <c r="A41" t="s">
        <v>53</v>
      </c>
      <c r="B41">
        <v>83787.199999999997</v>
      </c>
      <c r="C41">
        <v>3250</v>
      </c>
      <c r="D41">
        <v>87037.2</v>
      </c>
      <c r="E41">
        <v>1000</v>
      </c>
      <c r="F41">
        <v>150</v>
      </c>
      <c r="G41">
        <v>1150</v>
      </c>
      <c r="H41">
        <v>1150</v>
      </c>
      <c r="I41">
        <v>1000</v>
      </c>
      <c r="J41">
        <v>1535.1</v>
      </c>
      <c r="K41">
        <v>600</v>
      </c>
      <c r="L41">
        <v>4</v>
      </c>
      <c r="M41">
        <v>1</v>
      </c>
    </row>
    <row r="42" spans="1:13" x14ac:dyDescent="0.25">
      <c r="A42" t="s">
        <v>54</v>
      </c>
      <c r="B42">
        <v>17090.27</v>
      </c>
      <c r="C42">
        <v>5110.54</v>
      </c>
      <c r="D42">
        <v>22200.81</v>
      </c>
      <c r="E42">
        <v>400</v>
      </c>
      <c r="F42">
        <v>281.25</v>
      </c>
      <c r="G42">
        <v>681.25</v>
      </c>
      <c r="H42">
        <v>681.25</v>
      </c>
      <c r="I42">
        <v>800</v>
      </c>
      <c r="J42">
        <v>366.72</v>
      </c>
      <c r="K42">
        <v>600</v>
      </c>
      <c r="L42">
        <v>2</v>
      </c>
      <c r="M42">
        <v>2</v>
      </c>
    </row>
    <row r="43" spans="1:13" x14ac:dyDescent="0.25">
      <c r="A43" t="s">
        <v>55</v>
      </c>
      <c r="B43">
        <v>67379.490000000005</v>
      </c>
      <c r="C43">
        <v>0</v>
      </c>
      <c r="D43">
        <v>67379.490000000005</v>
      </c>
      <c r="E43">
        <v>1400</v>
      </c>
      <c r="F43">
        <v>0</v>
      </c>
      <c r="G43">
        <v>1400</v>
      </c>
      <c r="H43">
        <v>1400</v>
      </c>
      <c r="I43">
        <v>1300</v>
      </c>
      <c r="J43">
        <v>1092.4100000000001</v>
      </c>
      <c r="K43">
        <v>1050</v>
      </c>
      <c r="L43">
        <v>7</v>
      </c>
      <c r="M43">
        <v>0</v>
      </c>
    </row>
    <row r="44" spans="1:13" x14ac:dyDescent="0.25">
      <c r="A44" t="s">
        <v>56</v>
      </c>
      <c r="B44">
        <v>36049.15</v>
      </c>
      <c r="C44">
        <v>0</v>
      </c>
      <c r="D44">
        <v>36049.15</v>
      </c>
      <c r="E44">
        <v>812.5</v>
      </c>
      <c r="F44">
        <v>0</v>
      </c>
      <c r="G44">
        <v>812.5</v>
      </c>
      <c r="H44">
        <v>812.5</v>
      </c>
      <c r="I44">
        <v>600</v>
      </c>
      <c r="J44">
        <v>0</v>
      </c>
      <c r="K44">
        <v>450</v>
      </c>
      <c r="L44">
        <v>3</v>
      </c>
      <c r="M44">
        <v>0</v>
      </c>
    </row>
    <row r="45" spans="1:13" x14ac:dyDescent="0.25">
      <c r="A45" t="s">
        <v>57</v>
      </c>
      <c r="B45">
        <v>82187.73</v>
      </c>
      <c r="C45">
        <v>0</v>
      </c>
      <c r="D45">
        <v>82187.73</v>
      </c>
      <c r="E45">
        <v>1525</v>
      </c>
      <c r="F45">
        <v>0</v>
      </c>
      <c r="G45">
        <v>1525</v>
      </c>
      <c r="H45">
        <v>1725</v>
      </c>
      <c r="I45">
        <v>425</v>
      </c>
      <c r="J45">
        <v>1441.94</v>
      </c>
      <c r="K45">
        <v>1200</v>
      </c>
      <c r="L45">
        <v>9</v>
      </c>
      <c r="M45">
        <v>0</v>
      </c>
    </row>
    <row r="46" spans="1:13" x14ac:dyDescent="0.25">
      <c r="A46" t="s">
        <v>58</v>
      </c>
      <c r="B46">
        <v>5892.28</v>
      </c>
      <c r="C46">
        <v>0</v>
      </c>
      <c r="D46">
        <v>5892.28</v>
      </c>
      <c r="E46">
        <v>200</v>
      </c>
      <c r="F46">
        <v>0</v>
      </c>
      <c r="G46">
        <v>200</v>
      </c>
      <c r="H46">
        <v>200</v>
      </c>
      <c r="I46">
        <v>200</v>
      </c>
      <c r="J46">
        <v>96.47</v>
      </c>
      <c r="K46">
        <v>150</v>
      </c>
      <c r="L46">
        <v>1</v>
      </c>
      <c r="M46">
        <v>0</v>
      </c>
    </row>
    <row r="47" spans="1:13" x14ac:dyDescent="0.25">
      <c r="A47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200</v>
      </c>
      <c r="I47">
        <v>405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60</v>
      </c>
      <c r="B48">
        <v>76663.490000000005</v>
      </c>
      <c r="C48">
        <v>14804.59</v>
      </c>
      <c r="D48">
        <v>91468.08</v>
      </c>
      <c r="E48">
        <v>1550</v>
      </c>
      <c r="F48">
        <v>547.5</v>
      </c>
      <c r="G48">
        <v>2097.5</v>
      </c>
      <c r="H48">
        <v>2171.4299999999998</v>
      </c>
      <c r="I48">
        <v>1280</v>
      </c>
      <c r="J48">
        <v>1540.11</v>
      </c>
      <c r="K48">
        <v>1050</v>
      </c>
      <c r="L48">
        <v>6</v>
      </c>
      <c r="M48">
        <v>3</v>
      </c>
    </row>
    <row r="49" spans="1:13" x14ac:dyDescent="0.25">
      <c r="A49" t="s">
        <v>61</v>
      </c>
      <c r="B49">
        <v>18340</v>
      </c>
      <c r="C49">
        <v>0</v>
      </c>
      <c r="D49">
        <v>18340</v>
      </c>
      <c r="E49">
        <v>500</v>
      </c>
      <c r="F49">
        <v>0</v>
      </c>
      <c r="G49">
        <v>500</v>
      </c>
      <c r="H49">
        <v>500</v>
      </c>
      <c r="I49">
        <v>500</v>
      </c>
      <c r="J49">
        <v>0</v>
      </c>
      <c r="K49">
        <v>300</v>
      </c>
      <c r="L49">
        <v>2</v>
      </c>
      <c r="M49">
        <v>0</v>
      </c>
    </row>
    <row r="50" spans="1:13" x14ac:dyDescent="0.25">
      <c r="A50" t="s">
        <v>62</v>
      </c>
      <c r="B50">
        <v>54330</v>
      </c>
      <c r="C50">
        <v>3495.4</v>
      </c>
      <c r="D50">
        <v>57825.4</v>
      </c>
      <c r="E50">
        <v>1580</v>
      </c>
      <c r="F50">
        <v>131.25</v>
      </c>
      <c r="G50">
        <v>1711.25</v>
      </c>
      <c r="H50">
        <v>1711.25</v>
      </c>
      <c r="I50">
        <v>2400</v>
      </c>
      <c r="J50">
        <v>0</v>
      </c>
      <c r="K50">
        <v>1200</v>
      </c>
      <c r="L50">
        <v>8</v>
      </c>
      <c r="M50">
        <v>1</v>
      </c>
    </row>
    <row r="51" spans="1:13" x14ac:dyDescent="0.25">
      <c r="A51" t="s">
        <v>63</v>
      </c>
      <c r="B51">
        <v>71270</v>
      </c>
      <c r="C51">
        <v>0</v>
      </c>
      <c r="D51">
        <v>71270</v>
      </c>
      <c r="E51">
        <v>1405</v>
      </c>
      <c r="F51">
        <v>0</v>
      </c>
      <c r="G51">
        <v>1405</v>
      </c>
      <c r="H51">
        <v>1405</v>
      </c>
      <c r="I51">
        <v>1200</v>
      </c>
      <c r="J51">
        <v>1244.9100000000001</v>
      </c>
      <c r="K51">
        <v>900</v>
      </c>
      <c r="L51">
        <v>6</v>
      </c>
      <c r="M51">
        <v>0</v>
      </c>
    </row>
    <row r="52" spans="1:13" x14ac:dyDescent="0.25">
      <c r="A52" t="s">
        <v>64</v>
      </c>
      <c r="B52">
        <v>8452</v>
      </c>
      <c r="C52">
        <v>0</v>
      </c>
      <c r="D52">
        <v>8452</v>
      </c>
      <c r="E52">
        <v>200</v>
      </c>
      <c r="F52">
        <v>0</v>
      </c>
      <c r="G52">
        <v>200</v>
      </c>
      <c r="H52">
        <v>200</v>
      </c>
      <c r="I52">
        <v>200</v>
      </c>
      <c r="J52">
        <v>144.49</v>
      </c>
      <c r="K52">
        <v>150</v>
      </c>
      <c r="L52">
        <v>1</v>
      </c>
      <c r="M52">
        <v>0</v>
      </c>
    </row>
    <row r="53" spans="1:13" x14ac:dyDescent="0.25">
      <c r="A53" t="s">
        <v>65</v>
      </c>
      <c r="B53">
        <v>46980.22</v>
      </c>
      <c r="C53">
        <v>0</v>
      </c>
      <c r="D53">
        <v>46980.22</v>
      </c>
      <c r="E53">
        <v>1025</v>
      </c>
      <c r="F53">
        <v>0</v>
      </c>
      <c r="G53">
        <v>1025</v>
      </c>
      <c r="H53">
        <v>1107.49</v>
      </c>
      <c r="I53">
        <v>1153.3399999999999</v>
      </c>
      <c r="J53">
        <v>805.64</v>
      </c>
      <c r="K53">
        <v>750</v>
      </c>
      <c r="L53">
        <v>5</v>
      </c>
      <c r="M53">
        <v>0</v>
      </c>
    </row>
    <row r="54" spans="1:13" x14ac:dyDescent="0.25">
      <c r="A54" t="s">
        <v>66</v>
      </c>
      <c r="B54">
        <v>23794.57</v>
      </c>
      <c r="C54">
        <v>0</v>
      </c>
      <c r="D54">
        <v>23794.57</v>
      </c>
      <c r="E54">
        <v>450</v>
      </c>
      <c r="F54">
        <v>0</v>
      </c>
      <c r="G54">
        <v>450</v>
      </c>
      <c r="H54">
        <v>450</v>
      </c>
      <c r="I54">
        <v>500</v>
      </c>
      <c r="J54">
        <v>414.49</v>
      </c>
      <c r="K54">
        <v>300</v>
      </c>
      <c r="L54">
        <v>2</v>
      </c>
      <c r="M54">
        <v>0</v>
      </c>
    </row>
    <row r="55" spans="1:13" x14ac:dyDescent="0.25">
      <c r="A55" t="s">
        <v>67</v>
      </c>
      <c r="B55">
        <v>254015.72</v>
      </c>
      <c r="C55">
        <v>0</v>
      </c>
      <c r="D55">
        <v>254015.72</v>
      </c>
      <c r="E55">
        <v>5750.37</v>
      </c>
      <c r="F55">
        <v>0</v>
      </c>
      <c r="G55">
        <v>5750.37</v>
      </c>
      <c r="H55">
        <v>5750.37</v>
      </c>
      <c r="I55">
        <v>8900</v>
      </c>
      <c r="J55">
        <v>4315.1099999999997</v>
      </c>
      <c r="K55">
        <v>3600</v>
      </c>
      <c r="L55">
        <v>24</v>
      </c>
      <c r="M55">
        <v>0</v>
      </c>
    </row>
    <row r="56" spans="1:13" x14ac:dyDescent="0.25">
      <c r="A56" t="s">
        <v>68</v>
      </c>
      <c r="B56">
        <v>60173.17</v>
      </c>
      <c r="C56">
        <v>0</v>
      </c>
      <c r="D56">
        <v>60173.17</v>
      </c>
      <c r="E56">
        <v>1225</v>
      </c>
      <c r="F56">
        <v>0</v>
      </c>
      <c r="G56">
        <v>1225</v>
      </c>
      <c r="H56">
        <v>1386.54</v>
      </c>
      <c r="I56">
        <v>1200</v>
      </c>
      <c r="J56">
        <v>1040.46</v>
      </c>
      <c r="K56">
        <v>900</v>
      </c>
      <c r="L56">
        <v>6</v>
      </c>
      <c r="M56">
        <v>0</v>
      </c>
    </row>
    <row r="57" spans="1:13" x14ac:dyDescent="0.25">
      <c r="A57" t="s">
        <v>69</v>
      </c>
      <c r="B57">
        <v>30125.46</v>
      </c>
      <c r="C57">
        <v>0</v>
      </c>
      <c r="D57">
        <v>30125.46</v>
      </c>
      <c r="E57">
        <v>800</v>
      </c>
      <c r="F57">
        <v>0</v>
      </c>
      <c r="G57">
        <v>800</v>
      </c>
      <c r="H57">
        <v>800</v>
      </c>
      <c r="I57">
        <v>900</v>
      </c>
      <c r="J57">
        <v>507</v>
      </c>
      <c r="K57">
        <v>600</v>
      </c>
      <c r="L57">
        <v>4</v>
      </c>
      <c r="M57">
        <v>0</v>
      </c>
    </row>
    <row r="58" spans="1:13" x14ac:dyDescent="0.25">
      <c r="A58" t="s">
        <v>70</v>
      </c>
      <c r="B58">
        <v>22986.91</v>
      </c>
      <c r="C58">
        <v>0</v>
      </c>
      <c r="D58">
        <v>22986.91</v>
      </c>
      <c r="E58">
        <v>400</v>
      </c>
      <c r="F58">
        <v>0</v>
      </c>
      <c r="G58">
        <v>400</v>
      </c>
      <c r="H58">
        <v>400</v>
      </c>
      <c r="I58">
        <v>600</v>
      </c>
      <c r="J58">
        <v>399.35</v>
      </c>
      <c r="K58">
        <v>300</v>
      </c>
      <c r="L58">
        <v>2</v>
      </c>
      <c r="M58">
        <v>0</v>
      </c>
    </row>
    <row r="59" spans="1:13" x14ac:dyDescent="0.25">
      <c r="A59" t="s">
        <v>71</v>
      </c>
      <c r="B59">
        <v>32860.46</v>
      </c>
      <c r="C59">
        <v>0</v>
      </c>
      <c r="D59">
        <v>32860.46</v>
      </c>
      <c r="E59">
        <v>775</v>
      </c>
      <c r="F59">
        <v>0</v>
      </c>
      <c r="G59">
        <v>775</v>
      </c>
      <c r="H59">
        <v>775</v>
      </c>
      <c r="I59">
        <v>1100</v>
      </c>
      <c r="J59">
        <v>329.57</v>
      </c>
      <c r="K59">
        <v>600</v>
      </c>
      <c r="L59">
        <v>4</v>
      </c>
      <c r="M59">
        <v>0</v>
      </c>
    </row>
    <row r="60" spans="1:13" x14ac:dyDescent="0.25">
      <c r="A60" t="s">
        <v>72</v>
      </c>
      <c r="B60">
        <v>79840</v>
      </c>
      <c r="C60">
        <v>0</v>
      </c>
      <c r="D60">
        <v>79840</v>
      </c>
      <c r="E60">
        <v>1875</v>
      </c>
      <c r="F60">
        <v>0</v>
      </c>
      <c r="G60">
        <v>1875</v>
      </c>
      <c r="H60">
        <v>1875</v>
      </c>
      <c r="I60">
        <v>1800</v>
      </c>
      <c r="J60">
        <v>1368.36</v>
      </c>
      <c r="K60">
        <v>1350</v>
      </c>
      <c r="L60">
        <v>9</v>
      </c>
      <c r="M60">
        <v>0</v>
      </c>
    </row>
    <row r="61" spans="1:13" x14ac:dyDescent="0.25">
      <c r="A61" t="s">
        <v>73</v>
      </c>
      <c r="B61">
        <v>52248.84</v>
      </c>
      <c r="C61">
        <v>0</v>
      </c>
      <c r="D61">
        <v>52248.84</v>
      </c>
      <c r="E61">
        <v>1142.1199999999999</v>
      </c>
      <c r="F61">
        <v>0</v>
      </c>
      <c r="G61">
        <v>1142.1199999999999</v>
      </c>
      <c r="H61">
        <v>1142.1199999999999</v>
      </c>
      <c r="I61">
        <v>1200</v>
      </c>
      <c r="J61">
        <v>897.94</v>
      </c>
      <c r="K61">
        <v>900</v>
      </c>
      <c r="L61">
        <v>6</v>
      </c>
      <c r="M61">
        <v>0</v>
      </c>
    </row>
    <row r="62" spans="1:13" x14ac:dyDescent="0.25">
      <c r="A62" t="s">
        <v>74</v>
      </c>
      <c r="B62">
        <v>29568.93</v>
      </c>
      <c r="C62">
        <v>0</v>
      </c>
      <c r="D62">
        <v>29568.93</v>
      </c>
      <c r="E62">
        <v>705.34</v>
      </c>
      <c r="F62">
        <v>0</v>
      </c>
      <c r="G62">
        <v>705.34</v>
      </c>
      <c r="H62">
        <v>705.34</v>
      </c>
      <c r="I62">
        <v>570</v>
      </c>
      <c r="J62">
        <v>511.93</v>
      </c>
      <c r="K62">
        <v>300</v>
      </c>
      <c r="L62">
        <v>3</v>
      </c>
      <c r="M62">
        <v>0</v>
      </c>
    </row>
    <row r="63" spans="1:13" x14ac:dyDescent="0.25">
      <c r="A63" t="s">
        <v>75</v>
      </c>
      <c r="B63">
        <v>10323.48</v>
      </c>
      <c r="C63">
        <v>0</v>
      </c>
      <c r="D63">
        <v>10323.48</v>
      </c>
      <c r="E63">
        <v>175</v>
      </c>
      <c r="F63">
        <v>0</v>
      </c>
      <c r="G63">
        <v>175</v>
      </c>
      <c r="H63">
        <v>175</v>
      </c>
      <c r="I63">
        <v>226.67</v>
      </c>
      <c r="J63">
        <v>68.14</v>
      </c>
      <c r="K63">
        <v>150</v>
      </c>
      <c r="L63">
        <v>1</v>
      </c>
      <c r="M63">
        <v>0</v>
      </c>
    </row>
    <row r="64" spans="1:13" x14ac:dyDescent="0.25">
      <c r="A64" t="s">
        <v>76</v>
      </c>
      <c r="B64">
        <v>112601.89</v>
      </c>
      <c r="C64">
        <v>0</v>
      </c>
      <c r="D64">
        <v>112601.89</v>
      </c>
      <c r="E64">
        <v>2572.66</v>
      </c>
      <c r="F64">
        <v>0</v>
      </c>
      <c r="G64">
        <v>2572.66</v>
      </c>
      <c r="H64">
        <v>2572.66</v>
      </c>
      <c r="I64">
        <v>2600</v>
      </c>
      <c r="J64">
        <v>1930.53</v>
      </c>
      <c r="K64">
        <v>1950</v>
      </c>
      <c r="L64">
        <v>13</v>
      </c>
      <c r="M64">
        <v>0</v>
      </c>
    </row>
    <row r="65" spans="1:13" x14ac:dyDescent="0.25">
      <c r="A65" t="s">
        <v>77</v>
      </c>
      <c r="B65">
        <v>8788.4699999999993</v>
      </c>
      <c r="C65">
        <v>0</v>
      </c>
      <c r="D65">
        <v>8788.4699999999993</v>
      </c>
      <c r="E65">
        <v>200</v>
      </c>
      <c r="F65">
        <v>0</v>
      </c>
      <c r="G65">
        <v>200</v>
      </c>
      <c r="H65">
        <v>200</v>
      </c>
      <c r="I65">
        <v>200</v>
      </c>
      <c r="J65">
        <v>150.80000000000001</v>
      </c>
      <c r="K65">
        <v>150</v>
      </c>
      <c r="L65">
        <v>1</v>
      </c>
      <c r="M65">
        <v>0</v>
      </c>
    </row>
    <row r="66" spans="1:13" x14ac:dyDescent="0.25">
      <c r="A66" t="s">
        <v>78</v>
      </c>
      <c r="B66">
        <v>94066.45</v>
      </c>
      <c r="C66">
        <v>0</v>
      </c>
      <c r="D66">
        <v>94066.45</v>
      </c>
      <c r="E66">
        <v>1530</v>
      </c>
      <c r="F66">
        <v>0</v>
      </c>
      <c r="G66">
        <v>1530</v>
      </c>
      <c r="H66">
        <v>1530</v>
      </c>
      <c r="I66">
        <v>3230</v>
      </c>
      <c r="J66">
        <v>1626.98</v>
      </c>
      <c r="K66">
        <v>1050</v>
      </c>
      <c r="L66">
        <v>7</v>
      </c>
      <c r="M66">
        <v>0</v>
      </c>
    </row>
    <row r="67" spans="1:13" x14ac:dyDescent="0.25">
      <c r="A67" t="s">
        <v>79</v>
      </c>
      <c r="B67">
        <v>367780.76</v>
      </c>
      <c r="C67">
        <v>0</v>
      </c>
      <c r="D67">
        <v>367780.76</v>
      </c>
      <c r="E67">
        <v>8800</v>
      </c>
      <c r="F67">
        <v>0</v>
      </c>
      <c r="G67">
        <v>8800</v>
      </c>
      <c r="H67">
        <v>9000</v>
      </c>
      <c r="I67">
        <v>10250</v>
      </c>
      <c r="J67">
        <v>0</v>
      </c>
      <c r="K67">
        <v>6150</v>
      </c>
      <c r="L67">
        <v>42</v>
      </c>
      <c r="M67">
        <v>0</v>
      </c>
    </row>
    <row r="68" spans="1:13" x14ac:dyDescent="0.25">
      <c r="A68" t="s">
        <v>80</v>
      </c>
      <c r="B68">
        <v>28057.72</v>
      </c>
      <c r="C68">
        <v>0</v>
      </c>
      <c r="D68">
        <v>28057.72</v>
      </c>
      <c r="E68">
        <v>575</v>
      </c>
      <c r="F68">
        <v>0</v>
      </c>
      <c r="G68">
        <v>575</v>
      </c>
      <c r="H68">
        <v>575</v>
      </c>
      <c r="I68">
        <v>600</v>
      </c>
      <c r="J68">
        <v>0</v>
      </c>
      <c r="K68">
        <v>450</v>
      </c>
      <c r="L68">
        <v>3</v>
      </c>
      <c r="M68">
        <v>0</v>
      </c>
    </row>
    <row r="69" spans="1:13" x14ac:dyDescent="0.25">
      <c r="A69" t="s">
        <v>81</v>
      </c>
      <c r="B69">
        <v>78376.14</v>
      </c>
      <c r="C69">
        <v>17125</v>
      </c>
      <c r="D69">
        <v>95501.14</v>
      </c>
      <c r="E69">
        <v>1550</v>
      </c>
      <c r="F69">
        <v>787.5</v>
      </c>
      <c r="G69">
        <v>2337.5</v>
      </c>
      <c r="H69">
        <v>2337.5</v>
      </c>
      <c r="I69">
        <v>2800</v>
      </c>
      <c r="J69">
        <v>1499.94</v>
      </c>
      <c r="K69">
        <v>1800</v>
      </c>
      <c r="L69">
        <v>7</v>
      </c>
      <c r="M69">
        <v>5</v>
      </c>
    </row>
    <row r="70" spans="1:13" x14ac:dyDescent="0.25">
      <c r="A70" t="s">
        <v>82</v>
      </c>
      <c r="B70">
        <v>23584</v>
      </c>
      <c r="C70">
        <v>3244.49</v>
      </c>
      <c r="D70">
        <v>26828.49</v>
      </c>
      <c r="E70">
        <v>600</v>
      </c>
      <c r="F70">
        <v>150</v>
      </c>
      <c r="G70">
        <v>750</v>
      </c>
      <c r="H70">
        <v>750</v>
      </c>
      <c r="I70">
        <v>800</v>
      </c>
      <c r="J70">
        <v>0</v>
      </c>
      <c r="K70">
        <v>600</v>
      </c>
      <c r="L70">
        <v>3</v>
      </c>
      <c r="M70">
        <v>1</v>
      </c>
    </row>
    <row r="71" spans="1:13" x14ac:dyDescent="0.25">
      <c r="A71" t="s">
        <v>83</v>
      </c>
      <c r="B71">
        <v>36690.5</v>
      </c>
      <c r="C71">
        <v>0</v>
      </c>
      <c r="D71">
        <v>36690.5</v>
      </c>
      <c r="E71">
        <v>968.75</v>
      </c>
      <c r="F71">
        <v>0</v>
      </c>
      <c r="G71">
        <v>968.75</v>
      </c>
      <c r="H71">
        <v>968.75</v>
      </c>
      <c r="I71">
        <v>1550</v>
      </c>
      <c r="J71">
        <v>611.63</v>
      </c>
      <c r="K71">
        <v>600</v>
      </c>
      <c r="L71">
        <v>4</v>
      </c>
      <c r="M71">
        <v>0</v>
      </c>
    </row>
    <row r="72" spans="1:13" x14ac:dyDescent="0.25">
      <c r="A72" t="s">
        <v>84</v>
      </c>
      <c r="B72">
        <v>21651</v>
      </c>
      <c r="C72">
        <v>0</v>
      </c>
      <c r="D72">
        <v>21651</v>
      </c>
      <c r="E72">
        <v>400</v>
      </c>
      <c r="F72">
        <v>0</v>
      </c>
      <c r="G72">
        <v>400</v>
      </c>
      <c r="H72">
        <v>424.08</v>
      </c>
      <c r="I72">
        <v>350</v>
      </c>
      <c r="J72">
        <v>378.52</v>
      </c>
      <c r="K72">
        <v>300</v>
      </c>
      <c r="L72">
        <v>2</v>
      </c>
      <c r="M72">
        <v>0</v>
      </c>
    </row>
    <row r="73" spans="1:13" x14ac:dyDescent="0.25">
      <c r="A73" t="s">
        <v>85</v>
      </c>
      <c r="B73">
        <v>17091.43</v>
      </c>
      <c r="C73">
        <v>0</v>
      </c>
      <c r="D73">
        <v>17091.43</v>
      </c>
      <c r="E73">
        <v>375</v>
      </c>
      <c r="F73">
        <v>0</v>
      </c>
      <c r="G73">
        <v>375</v>
      </c>
      <c r="H73">
        <v>375</v>
      </c>
      <c r="I73">
        <v>400</v>
      </c>
      <c r="J73">
        <v>293.43</v>
      </c>
      <c r="K73">
        <v>300</v>
      </c>
      <c r="L73">
        <v>2</v>
      </c>
      <c r="M73">
        <v>0</v>
      </c>
    </row>
    <row r="74" spans="1:13" x14ac:dyDescent="0.25">
      <c r="A74" t="s">
        <v>86</v>
      </c>
      <c r="B74">
        <v>92551.52</v>
      </c>
      <c r="C74">
        <v>0</v>
      </c>
      <c r="D74">
        <v>92551.52</v>
      </c>
      <c r="E74">
        <v>2150</v>
      </c>
      <c r="F74">
        <v>0</v>
      </c>
      <c r="G74">
        <v>2150</v>
      </c>
      <c r="H74">
        <v>2077.42</v>
      </c>
      <c r="I74">
        <v>1970</v>
      </c>
      <c r="J74">
        <v>1567.23</v>
      </c>
      <c r="K74">
        <v>1650</v>
      </c>
      <c r="L74">
        <v>11</v>
      </c>
      <c r="M74">
        <v>0</v>
      </c>
    </row>
    <row r="75" spans="1:13" x14ac:dyDescent="0.25">
      <c r="A75" t="s">
        <v>87</v>
      </c>
      <c r="B75">
        <v>12364.26</v>
      </c>
      <c r="C75">
        <v>0</v>
      </c>
      <c r="D75">
        <v>12364.26</v>
      </c>
      <c r="E75">
        <v>400</v>
      </c>
      <c r="F75">
        <v>0</v>
      </c>
      <c r="G75">
        <v>400</v>
      </c>
      <c r="H75">
        <v>400</v>
      </c>
      <c r="I75">
        <v>150</v>
      </c>
      <c r="J75">
        <v>208.5</v>
      </c>
      <c r="K75">
        <v>300</v>
      </c>
      <c r="L75">
        <v>2</v>
      </c>
      <c r="M75">
        <v>0</v>
      </c>
    </row>
    <row r="76" spans="1:13" x14ac:dyDescent="0.25">
      <c r="A76" t="s">
        <v>88</v>
      </c>
      <c r="B76">
        <v>77025.19</v>
      </c>
      <c r="C76">
        <v>0</v>
      </c>
      <c r="D76">
        <v>77025.19</v>
      </c>
      <c r="E76">
        <v>1610</v>
      </c>
      <c r="F76">
        <v>0</v>
      </c>
      <c r="G76">
        <v>1610</v>
      </c>
      <c r="H76">
        <v>1610</v>
      </c>
      <c r="I76">
        <v>1400</v>
      </c>
      <c r="J76">
        <v>1338.63</v>
      </c>
      <c r="K76">
        <v>1050</v>
      </c>
      <c r="L76">
        <v>7</v>
      </c>
      <c r="M76">
        <v>0</v>
      </c>
    </row>
    <row r="77" spans="1:13" x14ac:dyDescent="0.25">
      <c r="A77" t="s">
        <v>89</v>
      </c>
      <c r="B77">
        <v>32184</v>
      </c>
      <c r="C77">
        <v>0</v>
      </c>
      <c r="D77">
        <v>32184</v>
      </c>
      <c r="E77">
        <v>775</v>
      </c>
      <c r="F77">
        <v>0</v>
      </c>
      <c r="G77">
        <v>775</v>
      </c>
      <c r="H77">
        <v>779.46</v>
      </c>
      <c r="I77">
        <v>800</v>
      </c>
      <c r="J77">
        <v>548.35</v>
      </c>
      <c r="K77">
        <v>600</v>
      </c>
      <c r="L77">
        <v>4</v>
      </c>
      <c r="M77">
        <v>0</v>
      </c>
    </row>
    <row r="78" spans="1:13" x14ac:dyDescent="0.25">
      <c r="A78" t="s">
        <v>90</v>
      </c>
      <c r="B78">
        <v>11650</v>
      </c>
      <c r="C78">
        <v>0</v>
      </c>
      <c r="D78">
        <v>11650</v>
      </c>
      <c r="E78">
        <v>175</v>
      </c>
      <c r="F78">
        <v>0</v>
      </c>
      <c r="G78">
        <v>175</v>
      </c>
      <c r="H78">
        <v>175</v>
      </c>
      <c r="I78">
        <v>226.67</v>
      </c>
      <c r="J78">
        <v>204.92</v>
      </c>
      <c r="K78">
        <v>150</v>
      </c>
      <c r="L78">
        <v>1</v>
      </c>
      <c r="M78">
        <v>0</v>
      </c>
    </row>
    <row r="79" spans="1:13" x14ac:dyDescent="0.25">
      <c r="A79" t="s">
        <v>91</v>
      </c>
      <c r="B79">
        <v>39117.730000000003</v>
      </c>
      <c r="C79">
        <v>0</v>
      </c>
      <c r="D79">
        <v>39117.730000000003</v>
      </c>
      <c r="E79">
        <v>625</v>
      </c>
      <c r="F79">
        <v>0</v>
      </c>
      <c r="G79">
        <v>625</v>
      </c>
      <c r="H79">
        <v>625</v>
      </c>
      <c r="I79">
        <v>670</v>
      </c>
      <c r="J79">
        <v>689.4</v>
      </c>
      <c r="K79">
        <v>450</v>
      </c>
      <c r="L79">
        <v>3</v>
      </c>
      <c r="M79">
        <v>0</v>
      </c>
    </row>
    <row r="80" spans="1:13" x14ac:dyDescent="0.25">
      <c r="A80" t="s">
        <v>92</v>
      </c>
      <c r="B80">
        <v>107380.66</v>
      </c>
      <c r="C80">
        <v>6490.26</v>
      </c>
      <c r="D80">
        <v>113870.92</v>
      </c>
      <c r="E80">
        <v>2375</v>
      </c>
      <c r="F80">
        <v>150</v>
      </c>
      <c r="G80">
        <v>2525</v>
      </c>
      <c r="H80">
        <v>2514.89</v>
      </c>
      <c r="I80">
        <v>2600</v>
      </c>
      <c r="J80">
        <v>0</v>
      </c>
      <c r="K80">
        <v>1950</v>
      </c>
      <c r="L80">
        <v>12</v>
      </c>
      <c r="M80">
        <v>1</v>
      </c>
    </row>
    <row r="81" spans="1:13" x14ac:dyDescent="0.25">
      <c r="A81" t="s">
        <v>93</v>
      </c>
      <c r="B81">
        <v>22781.87</v>
      </c>
      <c r="C81">
        <v>0</v>
      </c>
      <c r="D81">
        <v>22781.87</v>
      </c>
      <c r="E81">
        <v>400</v>
      </c>
      <c r="F81">
        <v>0</v>
      </c>
      <c r="G81">
        <v>400</v>
      </c>
      <c r="H81">
        <v>400</v>
      </c>
      <c r="I81">
        <v>400</v>
      </c>
      <c r="J81">
        <v>0</v>
      </c>
      <c r="K81">
        <v>300</v>
      </c>
      <c r="L81">
        <v>2</v>
      </c>
      <c r="M81">
        <v>0</v>
      </c>
    </row>
    <row r="82" spans="1:13" x14ac:dyDescent="0.25">
      <c r="A82" t="s">
        <v>94</v>
      </c>
      <c r="B82">
        <v>11300</v>
      </c>
      <c r="C82">
        <v>0</v>
      </c>
      <c r="D82">
        <v>11300</v>
      </c>
      <c r="E82">
        <v>200</v>
      </c>
      <c r="F82">
        <v>0</v>
      </c>
      <c r="G82">
        <v>200</v>
      </c>
      <c r="H82">
        <v>200</v>
      </c>
      <c r="I82">
        <v>200</v>
      </c>
      <c r="J82">
        <v>0</v>
      </c>
      <c r="K82">
        <v>150</v>
      </c>
      <c r="L82">
        <v>1</v>
      </c>
      <c r="M82">
        <v>0</v>
      </c>
    </row>
    <row r="83" spans="1:13" x14ac:dyDescent="0.25">
      <c r="A83" t="s">
        <v>95</v>
      </c>
      <c r="B83">
        <v>82205</v>
      </c>
      <c r="C83">
        <v>0</v>
      </c>
      <c r="D83">
        <v>82205</v>
      </c>
      <c r="E83">
        <v>1725</v>
      </c>
      <c r="F83">
        <v>0</v>
      </c>
      <c r="G83">
        <v>1725</v>
      </c>
      <c r="H83">
        <v>1725</v>
      </c>
      <c r="I83">
        <v>1876</v>
      </c>
      <c r="J83">
        <v>1419.74</v>
      </c>
      <c r="K83">
        <v>1200</v>
      </c>
      <c r="L83">
        <v>9</v>
      </c>
      <c r="M83">
        <v>0</v>
      </c>
    </row>
    <row r="84" spans="1:13" x14ac:dyDescent="0.25">
      <c r="A84" t="s">
        <v>96</v>
      </c>
      <c r="B84">
        <v>38946.07</v>
      </c>
      <c r="C84">
        <v>0</v>
      </c>
      <c r="D84">
        <v>38946.07</v>
      </c>
      <c r="E84">
        <v>937.5</v>
      </c>
      <c r="F84">
        <v>0</v>
      </c>
      <c r="G84">
        <v>937.5</v>
      </c>
      <c r="H84">
        <v>937.5</v>
      </c>
      <c r="I84">
        <v>1150</v>
      </c>
      <c r="J84">
        <v>662.62</v>
      </c>
      <c r="K84">
        <v>600</v>
      </c>
      <c r="L84">
        <v>4</v>
      </c>
      <c r="M84">
        <v>0</v>
      </c>
    </row>
    <row r="85" spans="1:13" x14ac:dyDescent="0.25">
      <c r="A85" t="s">
        <v>97</v>
      </c>
      <c r="B85">
        <v>121752.98</v>
      </c>
      <c r="C85">
        <v>0</v>
      </c>
      <c r="D85">
        <v>121752.98</v>
      </c>
      <c r="E85">
        <v>2575</v>
      </c>
      <c r="F85">
        <v>0</v>
      </c>
      <c r="G85">
        <v>2575</v>
      </c>
      <c r="H85">
        <v>2575</v>
      </c>
      <c r="I85">
        <v>2380</v>
      </c>
      <c r="J85">
        <v>2114.69</v>
      </c>
      <c r="K85">
        <v>1500</v>
      </c>
      <c r="L85">
        <v>12</v>
      </c>
      <c r="M85">
        <v>0</v>
      </c>
    </row>
    <row r="86" spans="1:13" x14ac:dyDescent="0.25">
      <c r="A86" t="s">
        <v>98</v>
      </c>
      <c r="B86">
        <v>26965.45</v>
      </c>
      <c r="C86">
        <v>9174.08</v>
      </c>
      <c r="D86">
        <v>36139.53</v>
      </c>
      <c r="E86">
        <v>600</v>
      </c>
      <c r="F86">
        <v>468.75</v>
      </c>
      <c r="G86">
        <v>1068.75</v>
      </c>
      <c r="H86">
        <v>1068.75</v>
      </c>
      <c r="I86">
        <v>1250</v>
      </c>
      <c r="J86">
        <v>597.53</v>
      </c>
      <c r="K86">
        <v>900</v>
      </c>
      <c r="L86">
        <v>3</v>
      </c>
      <c r="M86">
        <v>3</v>
      </c>
    </row>
    <row r="87" spans="1:13" x14ac:dyDescent="0.25">
      <c r="A87" t="s">
        <v>99</v>
      </c>
      <c r="B87">
        <v>74596.34</v>
      </c>
      <c r="C87">
        <v>0</v>
      </c>
      <c r="D87">
        <v>74596.34</v>
      </c>
      <c r="E87">
        <v>1980</v>
      </c>
      <c r="F87">
        <v>0</v>
      </c>
      <c r="G87">
        <v>1980</v>
      </c>
      <c r="H87">
        <v>1980</v>
      </c>
      <c r="I87">
        <v>1400</v>
      </c>
      <c r="J87">
        <v>1276.3699999999999</v>
      </c>
      <c r="K87">
        <v>1200</v>
      </c>
      <c r="L87">
        <v>9</v>
      </c>
      <c r="M87">
        <v>0</v>
      </c>
    </row>
    <row r="88" spans="1:13" x14ac:dyDescent="0.25">
      <c r="A88" t="s">
        <v>100</v>
      </c>
      <c r="B88">
        <v>139838.79999999999</v>
      </c>
      <c r="C88">
        <v>14591.32</v>
      </c>
      <c r="D88">
        <v>154430.12</v>
      </c>
      <c r="E88">
        <v>2930</v>
      </c>
      <c r="F88">
        <v>543.75</v>
      </c>
      <c r="G88">
        <v>3473.75</v>
      </c>
      <c r="H88">
        <v>3473.75</v>
      </c>
      <c r="I88">
        <v>4500</v>
      </c>
      <c r="J88">
        <v>2383.1799999999998</v>
      </c>
      <c r="K88">
        <v>2700</v>
      </c>
      <c r="L88">
        <v>14</v>
      </c>
      <c r="M88">
        <v>4</v>
      </c>
    </row>
    <row r="89" spans="1:13" x14ac:dyDescent="0.25">
      <c r="A89" t="s">
        <v>101</v>
      </c>
      <c r="B89">
        <v>83738.2</v>
      </c>
      <c r="C89">
        <v>0</v>
      </c>
      <c r="D89">
        <v>83738.2</v>
      </c>
      <c r="E89">
        <v>1475</v>
      </c>
      <c r="F89">
        <v>0</v>
      </c>
      <c r="G89">
        <v>1475</v>
      </c>
      <c r="H89">
        <v>1475</v>
      </c>
      <c r="I89">
        <v>1460</v>
      </c>
      <c r="J89">
        <v>0</v>
      </c>
      <c r="K89">
        <v>1050</v>
      </c>
      <c r="L89">
        <v>7</v>
      </c>
      <c r="M89">
        <v>0</v>
      </c>
    </row>
    <row r="90" spans="1:13" x14ac:dyDescent="0.25">
      <c r="A90" t="s">
        <v>102</v>
      </c>
      <c r="B90">
        <v>68136.95</v>
      </c>
      <c r="C90">
        <v>0</v>
      </c>
      <c r="D90">
        <v>68136.95</v>
      </c>
      <c r="E90">
        <v>1425</v>
      </c>
      <c r="F90">
        <v>0</v>
      </c>
      <c r="G90">
        <v>1425</v>
      </c>
      <c r="H90">
        <v>1425</v>
      </c>
      <c r="I90">
        <v>1500</v>
      </c>
      <c r="J90">
        <v>1172.6600000000001</v>
      </c>
      <c r="K90">
        <v>1050</v>
      </c>
      <c r="L90">
        <v>7</v>
      </c>
      <c r="M90">
        <v>0</v>
      </c>
    </row>
    <row r="91" spans="1:13" x14ac:dyDescent="0.25">
      <c r="A91" t="s">
        <v>103</v>
      </c>
      <c r="B91">
        <v>10489.06</v>
      </c>
      <c r="C91">
        <v>0</v>
      </c>
      <c r="D91">
        <v>10489.06</v>
      </c>
      <c r="E91">
        <v>200</v>
      </c>
      <c r="F91">
        <v>0</v>
      </c>
      <c r="G91">
        <v>200</v>
      </c>
      <c r="H91">
        <v>200</v>
      </c>
      <c r="I91">
        <v>230</v>
      </c>
      <c r="J91">
        <v>182.14</v>
      </c>
      <c r="K91">
        <v>150</v>
      </c>
      <c r="L91">
        <v>1</v>
      </c>
      <c r="M91">
        <v>0</v>
      </c>
    </row>
    <row r="92" spans="1:13" x14ac:dyDescent="0.25">
      <c r="A92" t="s">
        <v>104</v>
      </c>
      <c r="B92">
        <v>39004</v>
      </c>
      <c r="C92">
        <v>0</v>
      </c>
      <c r="D92">
        <v>39004</v>
      </c>
      <c r="E92">
        <v>0</v>
      </c>
      <c r="F92">
        <v>0</v>
      </c>
      <c r="G92">
        <v>0</v>
      </c>
      <c r="H92">
        <v>0</v>
      </c>
      <c r="I92">
        <v>0</v>
      </c>
      <c r="J92">
        <v>714.19</v>
      </c>
      <c r="K92">
        <v>0</v>
      </c>
      <c r="L92">
        <v>5</v>
      </c>
      <c r="M92">
        <v>0</v>
      </c>
    </row>
    <row r="93" spans="1:13" x14ac:dyDescent="0.25">
      <c r="A93" t="s">
        <v>105</v>
      </c>
      <c r="B93">
        <v>171642.96</v>
      </c>
      <c r="C93">
        <v>0</v>
      </c>
      <c r="D93">
        <v>171642.96</v>
      </c>
      <c r="E93">
        <v>3705</v>
      </c>
      <c r="F93">
        <v>0</v>
      </c>
      <c r="G93">
        <v>3705</v>
      </c>
      <c r="H93">
        <v>3705</v>
      </c>
      <c r="I93">
        <v>4850</v>
      </c>
      <c r="J93">
        <v>2833.98</v>
      </c>
      <c r="K93">
        <v>2700</v>
      </c>
      <c r="L93">
        <v>18</v>
      </c>
      <c r="M93">
        <v>0</v>
      </c>
    </row>
    <row r="94" spans="1:13" x14ac:dyDescent="0.25">
      <c r="A94" t="s">
        <v>106</v>
      </c>
      <c r="B94">
        <v>15554.51</v>
      </c>
      <c r="C94">
        <v>0</v>
      </c>
      <c r="D94">
        <v>15554.51</v>
      </c>
      <c r="E94">
        <v>468.75</v>
      </c>
      <c r="F94">
        <v>0</v>
      </c>
      <c r="G94">
        <v>468.75</v>
      </c>
      <c r="H94">
        <v>468.75</v>
      </c>
      <c r="I94">
        <v>370</v>
      </c>
      <c r="J94">
        <v>261.64</v>
      </c>
      <c r="K94">
        <v>300</v>
      </c>
      <c r="L94">
        <v>2</v>
      </c>
      <c r="M94">
        <v>0</v>
      </c>
    </row>
    <row r="95" spans="1:13" x14ac:dyDescent="0.25">
      <c r="A95" t="s">
        <v>107</v>
      </c>
      <c r="B95">
        <v>31508.18</v>
      </c>
      <c r="C95">
        <v>0</v>
      </c>
      <c r="D95">
        <v>31508.18</v>
      </c>
      <c r="E95">
        <v>650</v>
      </c>
      <c r="F95">
        <v>0</v>
      </c>
      <c r="G95">
        <v>650</v>
      </c>
      <c r="H95">
        <v>650</v>
      </c>
      <c r="I95">
        <v>600</v>
      </c>
      <c r="J95">
        <v>547.01</v>
      </c>
      <c r="K95">
        <v>450</v>
      </c>
      <c r="L95">
        <v>3</v>
      </c>
      <c r="M95">
        <v>0</v>
      </c>
    </row>
    <row r="96" spans="1:13" x14ac:dyDescent="0.25">
      <c r="A96" t="s">
        <v>108</v>
      </c>
      <c r="B96">
        <v>48735.11</v>
      </c>
      <c r="C96">
        <v>0</v>
      </c>
      <c r="D96">
        <v>48735.11</v>
      </c>
      <c r="E96">
        <v>775</v>
      </c>
      <c r="F96">
        <v>0</v>
      </c>
      <c r="G96">
        <v>775</v>
      </c>
      <c r="H96">
        <v>775</v>
      </c>
      <c r="I96">
        <v>870</v>
      </c>
      <c r="J96">
        <v>857.61</v>
      </c>
      <c r="K96">
        <v>600</v>
      </c>
      <c r="L96">
        <v>4</v>
      </c>
      <c r="M96">
        <v>0</v>
      </c>
    </row>
    <row r="97" spans="1:13" x14ac:dyDescent="0.25">
      <c r="A97" t="s">
        <v>109</v>
      </c>
      <c r="B97">
        <v>213341.78</v>
      </c>
      <c r="C97">
        <v>0</v>
      </c>
      <c r="D97">
        <v>213341.78</v>
      </c>
      <c r="E97">
        <v>3275</v>
      </c>
      <c r="F97">
        <v>0</v>
      </c>
      <c r="G97">
        <v>3275</v>
      </c>
      <c r="H97">
        <v>3275</v>
      </c>
      <c r="I97">
        <v>2890</v>
      </c>
      <c r="J97">
        <v>0</v>
      </c>
      <c r="K97">
        <v>1950</v>
      </c>
      <c r="L97">
        <v>14</v>
      </c>
      <c r="M97">
        <v>0</v>
      </c>
    </row>
    <row r="98" spans="1:13" x14ac:dyDescent="0.25">
      <c r="A98" t="s">
        <v>110</v>
      </c>
      <c r="B98">
        <v>153781</v>
      </c>
      <c r="C98">
        <v>0</v>
      </c>
      <c r="D98">
        <v>153781</v>
      </c>
      <c r="E98">
        <v>2800</v>
      </c>
      <c r="F98">
        <v>0</v>
      </c>
      <c r="G98">
        <v>2800</v>
      </c>
      <c r="H98">
        <v>2817.95</v>
      </c>
      <c r="I98">
        <v>2800</v>
      </c>
      <c r="J98">
        <v>2687.62</v>
      </c>
      <c r="K98">
        <v>2100</v>
      </c>
      <c r="L98">
        <v>14</v>
      </c>
      <c r="M98">
        <v>0</v>
      </c>
    </row>
    <row r="99" spans="1:13" x14ac:dyDescent="0.25">
      <c r="A99" t="s">
        <v>111</v>
      </c>
      <c r="B99">
        <v>71406.240000000005</v>
      </c>
      <c r="C99">
        <v>0</v>
      </c>
      <c r="D99">
        <v>71406.240000000005</v>
      </c>
      <c r="E99">
        <v>1475</v>
      </c>
      <c r="F99">
        <v>0</v>
      </c>
      <c r="G99">
        <v>1475</v>
      </c>
      <c r="H99">
        <v>1475</v>
      </c>
      <c r="I99">
        <v>1600</v>
      </c>
      <c r="J99">
        <v>0</v>
      </c>
      <c r="K99">
        <v>900</v>
      </c>
      <c r="L99">
        <v>7</v>
      </c>
      <c r="M99">
        <v>0</v>
      </c>
    </row>
    <row r="100" spans="1:13" x14ac:dyDescent="0.25">
      <c r="A100" t="s">
        <v>112</v>
      </c>
      <c r="B100">
        <v>38797.910000000003</v>
      </c>
      <c r="C100">
        <v>0</v>
      </c>
      <c r="D100">
        <v>38797.910000000003</v>
      </c>
      <c r="E100">
        <v>875</v>
      </c>
      <c r="F100">
        <v>0</v>
      </c>
      <c r="G100">
        <v>875</v>
      </c>
      <c r="H100">
        <v>875</v>
      </c>
      <c r="I100">
        <v>1050</v>
      </c>
      <c r="J100">
        <v>666.87</v>
      </c>
      <c r="K100">
        <v>450</v>
      </c>
      <c r="L100">
        <v>4</v>
      </c>
      <c r="M100">
        <v>0</v>
      </c>
    </row>
    <row r="101" spans="1:13" x14ac:dyDescent="0.25">
      <c r="A101" t="s">
        <v>113</v>
      </c>
      <c r="B101">
        <v>21268.07</v>
      </c>
      <c r="C101">
        <v>6590.98</v>
      </c>
      <c r="D101">
        <v>27859.05</v>
      </c>
      <c r="E101">
        <v>600</v>
      </c>
      <c r="F101">
        <v>281.25</v>
      </c>
      <c r="G101">
        <v>881.25</v>
      </c>
      <c r="H101">
        <v>881.25</v>
      </c>
      <c r="I101">
        <v>980</v>
      </c>
      <c r="J101">
        <v>0</v>
      </c>
      <c r="K101">
        <v>750</v>
      </c>
      <c r="L101">
        <v>3</v>
      </c>
      <c r="M101">
        <v>2</v>
      </c>
    </row>
    <row r="102" spans="1:13" x14ac:dyDescent="0.25">
      <c r="A102" t="s">
        <v>114</v>
      </c>
      <c r="B102">
        <v>43311.66</v>
      </c>
      <c r="C102">
        <v>0</v>
      </c>
      <c r="D102">
        <v>43311.66</v>
      </c>
      <c r="E102">
        <v>1000</v>
      </c>
      <c r="F102">
        <v>0</v>
      </c>
      <c r="G102">
        <v>1000</v>
      </c>
      <c r="H102">
        <v>1000</v>
      </c>
      <c r="I102">
        <v>1000</v>
      </c>
      <c r="J102">
        <v>0</v>
      </c>
      <c r="K102">
        <v>750</v>
      </c>
      <c r="L102">
        <v>5</v>
      </c>
      <c r="M102">
        <v>0</v>
      </c>
    </row>
    <row r="103" spans="1:13" x14ac:dyDescent="0.25">
      <c r="A103" t="s">
        <v>115</v>
      </c>
      <c r="B103">
        <v>168503.41</v>
      </c>
      <c r="C103">
        <v>3958</v>
      </c>
      <c r="D103">
        <v>172461.41</v>
      </c>
      <c r="E103">
        <v>3814.5</v>
      </c>
      <c r="F103">
        <v>125</v>
      </c>
      <c r="G103">
        <v>3939.5</v>
      </c>
      <c r="H103">
        <v>3939.5</v>
      </c>
      <c r="I103">
        <v>4050</v>
      </c>
      <c r="J103">
        <v>0</v>
      </c>
      <c r="K103">
        <v>2700</v>
      </c>
      <c r="L103">
        <v>17</v>
      </c>
      <c r="M103">
        <v>1</v>
      </c>
    </row>
    <row r="104" spans="1:13" x14ac:dyDescent="0.25">
      <c r="A104" t="s">
        <v>116</v>
      </c>
      <c r="B104">
        <v>41922.300000000003</v>
      </c>
      <c r="C104">
        <v>0</v>
      </c>
      <c r="D104">
        <v>41922.300000000003</v>
      </c>
      <c r="E104">
        <v>875</v>
      </c>
      <c r="F104">
        <v>0</v>
      </c>
      <c r="G104">
        <v>875</v>
      </c>
      <c r="H104">
        <v>875</v>
      </c>
      <c r="I104">
        <v>800</v>
      </c>
      <c r="J104">
        <v>0</v>
      </c>
      <c r="K104">
        <v>600</v>
      </c>
      <c r="L104">
        <v>4</v>
      </c>
      <c r="M104">
        <v>0</v>
      </c>
    </row>
    <row r="105" spans="1:13" x14ac:dyDescent="0.25">
      <c r="A105" t="s">
        <v>117</v>
      </c>
      <c r="B105">
        <v>72972.55</v>
      </c>
      <c r="C105">
        <v>0</v>
      </c>
      <c r="D105">
        <v>72972.55</v>
      </c>
      <c r="E105">
        <v>1480</v>
      </c>
      <c r="F105">
        <v>0</v>
      </c>
      <c r="G105">
        <v>1480</v>
      </c>
      <c r="H105">
        <v>1480</v>
      </c>
      <c r="I105">
        <v>1400</v>
      </c>
      <c r="J105">
        <v>1267.47</v>
      </c>
      <c r="K105">
        <v>1050</v>
      </c>
      <c r="L105">
        <v>7</v>
      </c>
      <c r="M105">
        <v>0</v>
      </c>
    </row>
    <row r="106" spans="1:13" x14ac:dyDescent="0.25">
      <c r="A106" t="s">
        <v>118</v>
      </c>
      <c r="B106">
        <v>0</v>
      </c>
      <c r="C106">
        <v>47028.88</v>
      </c>
      <c r="D106">
        <v>47028.88</v>
      </c>
      <c r="E106">
        <v>0</v>
      </c>
      <c r="F106">
        <v>2022.5</v>
      </c>
      <c r="G106">
        <v>2022.5</v>
      </c>
      <c r="H106">
        <v>2022.5</v>
      </c>
      <c r="I106">
        <v>2220</v>
      </c>
      <c r="J106">
        <v>312.08</v>
      </c>
      <c r="K106">
        <v>1800</v>
      </c>
      <c r="L106">
        <v>0</v>
      </c>
      <c r="M106">
        <v>12</v>
      </c>
    </row>
    <row r="107" spans="1:13" x14ac:dyDescent="0.25">
      <c r="A107" t="s">
        <v>119</v>
      </c>
      <c r="B107">
        <v>103825.75</v>
      </c>
      <c r="C107">
        <v>0</v>
      </c>
      <c r="D107">
        <v>103825.75</v>
      </c>
      <c r="E107">
        <v>2425</v>
      </c>
      <c r="F107">
        <v>0</v>
      </c>
      <c r="G107">
        <v>2425</v>
      </c>
      <c r="H107">
        <v>2425</v>
      </c>
      <c r="I107">
        <v>1600</v>
      </c>
      <c r="J107">
        <v>0</v>
      </c>
      <c r="K107">
        <v>1200</v>
      </c>
      <c r="L107">
        <v>12</v>
      </c>
      <c r="M107">
        <v>0</v>
      </c>
    </row>
    <row r="108" spans="1:13" x14ac:dyDescent="0.25">
      <c r="A108" t="s">
        <v>120</v>
      </c>
      <c r="B108">
        <v>30005.24</v>
      </c>
      <c r="C108">
        <v>0</v>
      </c>
      <c r="D108">
        <v>30005.24</v>
      </c>
      <c r="E108">
        <v>1000</v>
      </c>
      <c r="F108">
        <v>0</v>
      </c>
      <c r="G108">
        <v>1000</v>
      </c>
      <c r="H108">
        <v>1000</v>
      </c>
      <c r="I108">
        <v>1000</v>
      </c>
      <c r="J108">
        <v>492.56</v>
      </c>
      <c r="K108">
        <v>750</v>
      </c>
      <c r="L108">
        <v>5</v>
      </c>
      <c r="M108">
        <v>0</v>
      </c>
    </row>
    <row r="109" spans="1:13" x14ac:dyDescent="0.25">
      <c r="A109" t="s">
        <v>121</v>
      </c>
      <c r="B109">
        <v>17680</v>
      </c>
      <c r="C109">
        <v>0</v>
      </c>
      <c r="D109">
        <v>17680</v>
      </c>
      <c r="E109">
        <v>400</v>
      </c>
      <c r="F109">
        <v>0</v>
      </c>
      <c r="G109">
        <v>400</v>
      </c>
      <c r="H109">
        <v>400</v>
      </c>
      <c r="I109">
        <v>400</v>
      </c>
      <c r="J109">
        <v>0</v>
      </c>
      <c r="K109">
        <v>300</v>
      </c>
      <c r="L109">
        <v>2</v>
      </c>
      <c r="M109">
        <v>0</v>
      </c>
    </row>
    <row r="110" spans="1:13" x14ac:dyDescent="0.25">
      <c r="A110" t="s">
        <v>122</v>
      </c>
      <c r="B110">
        <v>62443.19</v>
      </c>
      <c r="C110">
        <v>14522</v>
      </c>
      <c r="D110">
        <v>76965.19</v>
      </c>
      <c r="E110">
        <v>1950</v>
      </c>
      <c r="F110">
        <v>750</v>
      </c>
      <c r="G110">
        <v>2700</v>
      </c>
      <c r="H110">
        <v>3330</v>
      </c>
      <c r="I110">
        <v>4050</v>
      </c>
      <c r="J110">
        <v>1260.95</v>
      </c>
      <c r="K110">
        <v>1500</v>
      </c>
      <c r="L110">
        <v>9</v>
      </c>
      <c r="M110">
        <v>4</v>
      </c>
    </row>
    <row r="111" spans="1:13" x14ac:dyDescent="0.25">
      <c r="A111" t="s">
        <v>123</v>
      </c>
      <c r="B111">
        <v>25523.79</v>
      </c>
      <c r="C111">
        <v>0</v>
      </c>
      <c r="D111">
        <v>25523.79</v>
      </c>
      <c r="E111">
        <v>450</v>
      </c>
      <c r="F111">
        <v>0</v>
      </c>
      <c r="G111">
        <v>450</v>
      </c>
      <c r="H111">
        <v>450</v>
      </c>
      <c r="I111">
        <v>400</v>
      </c>
      <c r="J111">
        <v>448.81</v>
      </c>
      <c r="K111">
        <v>300</v>
      </c>
      <c r="L111">
        <v>2</v>
      </c>
      <c r="M111">
        <v>0</v>
      </c>
    </row>
    <row r="112" spans="1:13" x14ac:dyDescent="0.25">
      <c r="A112" t="s">
        <v>124</v>
      </c>
      <c r="B112">
        <v>76763.42</v>
      </c>
      <c r="C112">
        <v>0</v>
      </c>
      <c r="D112">
        <v>76763.42</v>
      </c>
      <c r="E112">
        <v>1725</v>
      </c>
      <c r="F112">
        <v>0</v>
      </c>
      <c r="G112">
        <v>1725</v>
      </c>
      <c r="H112">
        <v>1725</v>
      </c>
      <c r="I112">
        <v>1850</v>
      </c>
      <c r="J112">
        <v>1314.39</v>
      </c>
      <c r="K112">
        <v>1350</v>
      </c>
      <c r="L112">
        <v>9</v>
      </c>
      <c r="M112">
        <v>0</v>
      </c>
    </row>
    <row r="113" spans="1:13" x14ac:dyDescent="0.25">
      <c r="A113" t="s">
        <v>125</v>
      </c>
      <c r="B113">
        <v>62934.68</v>
      </c>
      <c r="C113">
        <v>0</v>
      </c>
      <c r="D113">
        <v>62934.68</v>
      </c>
      <c r="E113">
        <v>961.07</v>
      </c>
      <c r="F113">
        <v>0</v>
      </c>
      <c r="G113">
        <v>961.07</v>
      </c>
      <c r="H113">
        <v>961.07</v>
      </c>
      <c r="I113">
        <v>1250</v>
      </c>
      <c r="J113">
        <v>1107.08</v>
      </c>
      <c r="K113">
        <v>750</v>
      </c>
      <c r="L113">
        <v>5</v>
      </c>
      <c r="M113">
        <v>0</v>
      </c>
    </row>
    <row r="114" spans="1:13" x14ac:dyDescent="0.25">
      <c r="A114" t="s">
        <v>126</v>
      </c>
      <c r="B114">
        <v>7170.39</v>
      </c>
      <c r="C114">
        <v>4823.87</v>
      </c>
      <c r="D114">
        <v>11994.26</v>
      </c>
      <c r="E114">
        <v>200</v>
      </c>
      <c r="F114">
        <v>150</v>
      </c>
      <c r="G114">
        <v>350</v>
      </c>
      <c r="H114">
        <v>350</v>
      </c>
      <c r="I114">
        <v>400</v>
      </c>
      <c r="J114">
        <v>0</v>
      </c>
      <c r="K114">
        <v>300</v>
      </c>
      <c r="L114">
        <v>1</v>
      </c>
      <c r="M114">
        <v>1</v>
      </c>
    </row>
    <row r="115" spans="1:13" x14ac:dyDescent="0.25">
      <c r="A115" t="s">
        <v>127</v>
      </c>
      <c r="B115">
        <v>77824</v>
      </c>
      <c r="C115">
        <v>0</v>
      </c>
      <c r="D115">
        <v>77824</v>
      </c>
      <c r="E115">
        <v>1650</v>
      </c>
      <c r="F115">
        <v>0</v>
      </c>
      <c r="G115">
        <v>1650</v>
      </c>
      <c r="H115">
        <v>1650</v>
      </c>
      <c r="I115">
        <v>1650</v>
      </c>
      <c r="J115">
        <v>1344.6</v>
      </c>
      <c r="K115">
        <v>1200</v>
      </c>
      <c r="L115">
        <v>8</v>
      </c>
      <c r="M115">
        <v>0</v>
      </c>
    </row>
    <row r="116" spans="1:13" x14ac:dyDescent="0.25">
      <c r="A116" t="s">
        <v>128</v>
      </c>
      <c r="B116">
        <v>87080.6</v>
      </c>
      <c r="C116">
        <v>0</v>
      </c>
      <c r="D116">
        <v>87080.6</v>
      </c>
      <c r="E116">
        <v>1800</v>
      </c>
      <c r="F116">
        <v>0</v>
      </c>
      <c r="G116">
        <v>1800</v>
      </c>
      <c r="H116">
        <v>1800</v>
      </c>
      <c r="I116">
        <v>2800</v>
      </c>
      <c r="J116">
        <v>1488.25</v>
      </c>
      <c r="K116">
        <v>1350</v>
      </c>
      <c r="L116">
        <v>9</v>
      </c>
      <c r="M116">
        <v>0</v>
      </c>
    </row>
    <row r="117" spans="1:13" x14ac:dyDescent="0.25">
      <c r="A117" t="s">
        <v>129</v>
      </c>
      <c r="B117">
        <v>87630.99</v>
      </c>
      <c r="C117">
        <v>0</v>
      </c>
      <c r="D117">
        <v>87630.99</v>
      </c>
      <c r="E117">
        <v>1350</v>
      </c>
      <c r="F117">
        <v>0</v>
      </c>
      <c r="G117">
        <v>1350</v>
      </c>
      <c r="H117">
        <v>1350</v>
      </c>
      <c r="I117">
        <v>1790</v>
      </c>
      <c r="J117">
        <v>1540.03</v>
      </c>
      <c r="K117">
        <v>1050</v>
      </c>
      <c r="L117">
        <v>7</v>
      </c>
      <c r="M117">
        <v>0</v>
      </c>
    </row>
    <row r="118" spans="1:13" x14ac:dyDescent="0.25">
      <c r="A118" t="s">
        <v>130</v>
      </c>
      <c r="B118">
        <v>25951</v>
      </c>
      <c r="C118">
        <v>0</v>
      </c>
      <c r="D118">
        <v>25951</v>
      </c>
      <c r="E118">
        <v>600</v>
      </c>
      <c r="F118">
        <v>0</v>
      </c>
      <c r="G118">
        <v>600</v>
      </c>
      <c r="H118">
        <v>600</v>
      </c>
      <c r="I118">
        <v>600</v>
      </c>
      <c r="J118">
        <v>0</v>
      </c>
      <c r="K118">
        <v>450</v>
      </c>
      <c r="L118">
        <v>3</v>
      </c>
      <c r="M118">
        <v>0</v>
      </c>
    </row>
    <row r="119" spans="1:13" x14ac:dyDescent="0.25">
      <c r="A119" t="s">
        <v>131</v>
      </c>
      <c r="B119">
        <v>14495</v>
      </c>
      <c r="C119">
        <v>0</v>
      </c>
      <c r="D119">
        <v>14495</v>
      </c>
      <c r="E119">
        <v>400</v>
      </c>
      <c r="F119">
        <v>0</v>
      </c>
      <c r="G119">
        <v>400</v>
      </c>
      <c r="H119">
        <v>400</v>
      </c>
      <c r="I119">
        <v>600</v>
      </c>
      <c r="J119">
        <v>240.03</v>
      </c>
      <c r="K119">
        <v>300</v>
      </c>
      <c r="L119">
        <v>2</v>
      </c>
      <c r="M119">
        <v>0</v>
      </c>
    </row>
    <row r="120" spans="1:13" x14ac:dyDescent="0.25">
      <c r="A120" t="s">
        <v>132</v>
      </c>
      <c r="B120">
        <v>27953.46</v>
      </c>
      <c r="C120">
        <v>0</v>
      </c>
      <c r="D120">
        <v>27953.46</v>
      </c>
      <c r="E120">
        <v>600</v>
      </c>
      <c r="F120">
        <v>0</v>
      </c>
      <c r="G120">
        <v>600</v>
      </c>
      <c r="H120">
        <v>640.33000000000004</v>
      </c>
      <c r="I120">
        <v>650</v>
      </c>
      <c r="J120">
        <v>480.5</v>
      </c>
      <c r="K120">
        <v>450</v>
      </c>
      <c r="L120">
        <v>3</v>
      </c>
      <c r="M120">
        <v>0</v>
      </c>
    </row>
    <row r="121" spans="1:13" x14ac:dyDescent="0.25">
      <c r="A121" t="s">
        <v>133</v>
      </c>
      <c r="B121">
        <v>147580.23000000001</v>
      </c>
      <c r="C121">
        <v>0</v>
      </c>
      <c r="D121">
        <v>147580.23000000001</v>
      </c>
      <c r="E121">
        <v>2775</v>
      </c>
      <c r="F121">
        <v>0</v>
      </c>
      <c r="G121">
        <v>2775</v>
      </c>
      <c r="H121">
        <v>2775</v>
      </c>
      <c r="I121">
        <v>2990</v>
      </c>
      <c r="J121">
        <v>2286.63</v>
      </c>
      <c r="K121">
        <v>1650</v>
      </c>
      <c r="L121">
        <v>13</v>
      </c>
      <c r="M121">
        <v>0</v>
      </c>
    </row>
    <row r="122" spans="1:13" x14ac:dyDescent="0.25">
      <c r="A122" t="s">
        <v>134</v>
      </c>
      <c r="B122">
        <v>80730.87</v>
      </c>
      <c r="C122">
        <v>0</v>
      </c>
      <c r="D122">
        <v>80730.87</v>
      </c>
      <c r="E122">
        <v>1559.05</v>
      </c>
      <c r="F122">
        <v>0</v>
      </c>
      <c r="G122">
        <v>1559.05</v>
      </c>
      <c r="H122">
        <v>1655.58</v>
      </c>
      <c r="I122">
        <v>1546.67</v>
      </c>
      <c r="J122">
        <v>1405.49</v>
      </c>
      <c r="K122">
        <v>1050</v>
      </c>
      <c r="L122">
        <v>7</v>
      </c>
      <c r="M122">
        <v>0</v>
      </c>
    </row>
    <row r="123" spans="1:13" x14ac:dyDescent="0.25">
      <c r="A123" t="s">
        <v>135</v>
      </c>
      <c r="B123">
        <v>204722.19</v>
      </c>
      <c r="C123">
        <v>2178.89</v>
      </c>
      <c r="D123">
        <v>206901.09</v>
      </c>
      <c r="E123">
        <v>3500</v>
      </c>
      <c r="F123">
        <v>150</v>
      </c>
      <c r="G123">
        <v>3650</v>
      </c>
      <c r="H123">
        <v>3650</v>
      </c>
      <c r="I123">
        <v>3650</v>
      </c>
      <c r="J123">
        <v>3562.59</v>
      </c>
      <c r="K123">
        <v>2400</v>
      </c>
      <c r="L123">
        <v>16</v>
      </c>
      <c r="M123">
        <v>1</v>
      </c>
    </row>
    <row r="124" spans="1:13" x14ac:dyDescent="0.25">
      <c r="A124" t="s">
        <v>136</v>
      </c>
      <c r="B124">
        <v>8401.82</v>
      </c>
      <c r="C124">
        <v>10407.870000000001</v>
      </c>
      <c r="D124">
        <v>18809.689999999999</v>
      </c>
      <c r="E124">
        <v>375</v>
      </c>
      <c r="F124">
        <v>512.5</v>
      </c>
      <c r="G124">
        <v>887.5</v>
      </c>
      <c r="H124">
        <v>887.5</v>
      </c>
      <c r="I124">
        <v>1200</v>
      </c>
      <c r="J124">
        <v>238.76</v>
      </c>
      <c r="K124">
        <v>900</v>
      </c>
      <c r="L124">
        <v>2</v>
      </c>
      <c r="M124">
        <v>4</v>
      </c>
    </row>
    <row r="125" spans="1:13" x14ac:dyDescent="0.25">
      <c r="A125" t="s">
        <v>137</v>
      </c>
      <c r="B125">
        <v>12075.1</v>
      </c>
      <c r="C125">
        <v>0</v>
      </c>
      <c r="D125">
        <v>12075.1</v>
      </c>
      <c r="E125">
        <v>200</v>
      </c>
      <c r="F125">
        <v>0</v>
      </c>
      <c r="G125">
        <v>200</v>
      </c>
      <c r="H125">
        <v>200</v>
      </c>
      <c r="I125">
        <v>300</v>
      </c>
      <c r="J125">
        <v>209.11</v>
      </c>
      <c r="K125">
        <v>150</v>
      </c>
      <c r="L125">
        <v>1</v>
      </c>
      <c r="M125">
        <v>0</v>
      </c>
    </row>
    <row r="126" spans="1:13" x14ac:dyDescent="0.25">
      <c r="A126" t="s">
        <v>138</v>
      </c>
      <c r="B126">
        <v>41493.300000000003</v>
      </c>
      <c r="C126">
        <v>0</v>
      </c>
      <c r="D126">
        <v>41493.300000000003</v>
      </c>
      <c r="E126">
        <v>950</v>
      </c>
      <c r="F126">
        <v>0</v>
      </c>
      <c r="G126">
        <v>950</v>
      </c>
      <c r="H126">
        <v>950</v>
      </c>
      <c r="I126">
        <v>1000</v>
      </c>
      <c r="J126">
        <v>0</v>
      </c>
      <c r="K126">
        <v>750</v>
      </c>
      <c r="L126">
        <v>5</v>
      </c>
      <c r="M126">
        <v>0</v>
      </c>
    </row>
    <row r="127" spans="1:13" x14ac:dyDescent="0.25">
      <c r="A127" t="s">
        <v>139</v>
      </c>
      <c r="B127">
        <v>15875.67</v>
      </c>
      <c r="C127">
        <v>0</v>
      </c>
      <c r="D127">
        <v>15875.67</v>
      </c>
      <c r="E127">
        <v>353</v>
      </c>
      <c r="F127">
        <v>0</v>
      </c>
      <c r="G127">
        <v>353</v>
      </c>
      <c r="H127">
        <v>353</v>
      </c>
      <c r="I127">
        <v>600</v>
      </c>
      <c r="J127">
        <v>0</v>
      </c>
      <c r="K127">
        <v>450</v>
      </c>
      <c r="L127">
        <v>3</v>
      </c>
      <c r="M127">
        <v>0</v>
      </c>
    </row>
    <row r="128" spans="1:13" x14ac:dyDescent="0.25">
      <c r="A128" t="s">
        <v>140</v>
      </c>
      <c r="B128">
        <v>27716.799999999999</v>
      </c>
      <c r="C128">
        <v>7650.8</v>
      </c>
      <c r="D128">
        <v>35367.599999999999</v>
      </c>
      <c r="E128">
        <v>550</v>
      </c>
      <c r="F128">
        <v>281.25</v>
      </c>
      <c r="G128">
        <v>831.25</v>
      </c>
      <c r="H128">
        <v>831.25</v>
      </c>
      <c r="I128">
        <v>1000</v>
      </c>
      <c r="J128">
        <v>558.20000000000005</v>
      </c>
      <c r="K128">
        <v>750</v>
      </c>
      <c r="L128">
        <v>3</v>
      </c>
      <c r="M128">
        <v>2</v>
      </c>
    </row>
    <row r="129" spans="1:13" x14ac:dyDescent="0.25">
      <c r="A129" t="s">
        <v>141</v>
      </c>
      <c r="B129">
        <v>28360</v>
      </c>
      <c r="C129">
        <v>0</v>
      </c>
      <c r="D129">
        <v>28360</v>
      </c>
      <c r="E129">
        <v>575</v>
      </c>
      <c r="F129">
        <v>0</v>
      </c>
      <c r="G129">
        <v>575</v>
      </c>
      <c r="H129">
        <v>575</v>
      </c>
      <c r="I129">
        <v>630</v>
      </c>
      <c r="J129">
        <v>490.2</v>
      </c>
      <c r="K129">
        <v>450</v>
      </c>
      <c r="L129">
        <v>3</v>
      </c>
      <c r="M129">
        <v>0</v>
      </c>
    </row>
    <row r="131" spans="1:13" x14ac:dyDescent="0.25">
      <c r="A131" s="7" t="s">
        <v>165</v>
      </c>
      <c r="B131" s="8">
        <f t="shared" ref="B131:M131" si="0">SUM(B2:B129)</f>
        <v>8072585.910000002</v>
      </c>
      <c r="C131" s="8">
        <f t="shared" si="0"/>
        <v>327823.40999999997</v>
      </c>
      <c r="D131" s="8">
        <f t="shared" si="0"/>
        <v>8400409.3300000001</v>
      </c>
      <c r="E131" s="8">
        <f t="shared" si="0"/>
        <v>169104.66999999998</v>
      </c>
      <c r="F131" s="8">
        <f t="shared" si="0"/>
        <v>13430</v>
      </c>
      <c r="G131" s="8">
        <f t="shared" si="0"/>
        <v>182534.66999999998</v>
      </c>
      <c r="H131" s="8">
        <f t="shared" si="0"/>
        <v>184580.52999999997</v>
      </c>
      <c r="I131" s="8">
        <f t="shared" si="0"/>
        <v>200508.87</v>
      </c>
      <c r="J131" s="8">
        <f t="shared" si="0"/>
        <v>96831.319999999978</v>
      </c>
      <c r="K131" s="8">
        <f t="shared" si="0"/>
        <v>130350</v>
      </c>
      <c r="L131" s="8">
        <f t="shared" si="0"/>
        <v>813</v>
      </c>
      <c r="M131" s="8">
        <f t="shared" si="0"/>
        <v>90</v>
      </c>
    </row>
    <row r="132" spans="1:13" x14ac:dyDescent="0.25">
      <c r="A132" s="9" t="s">
        <v>168</v>
      </c>
      <c r="B132" s="10">
        <f>(B131-B136)/B136</f>
        <v>0.48866818108112753</v>
      </c>
      <c r="C132" s="10">
        <f t="shared" ref="C132:M132" si="1">(C131-C136)/C136</f>
        <v>0.85600801185631514</v>
      </c>
      <c r="D132" s="10">
        <f t="shared" si="1"/>
        <v>0.50025576953599526</v>
      </c>
      <c r="E132" s="10">
        <f t="shared" si="1"/>
        <v>0.40074670742497809</v>
      </c>
      <c r="F132" s="10">
        <f t="shared" si="1"/>
        <v>0.71082802547770696</v>
      </c>
      <c r="G132" s="10">
        <f t="shared" si="1"/>
        <v>0.41967841874907497</v>
      </c>
      <c r="H132" s="10">
        <f t="shared" si="1"/>
        <v>0.44134759756828462</v>
      </c>
      <c r="I132" s="10">
        <f t="shared" si="1"/>
        <v>0.53445248259602263</v>
      </c>
      <c r="J132" s="10">
        <f t="shared" si="1"/>
        <v>0.55653339677477376</v>
      </c>
      <c r="K132" s="10">
        <f t="shared" si="1"/>
        <v>0.44112769485903813</v>
      </c>
      <c r="L132" s="10">
        <f t="shared" si="1"/>
        <v>0.4263157894736842</v>
      </c>
      <c r="M132" s="10">
        <f t="shared" si="1"/>
        <v>0.5</v>
      </c>
    </row>
    <row r="133" spans="1:13" x14ac:dyDescent="0.25">
      <c r="A133" s="9" t="s">
        <v>169</v>
      </c>
      <c r="B133" s="10">
        <f>(B131-B134)/B134</f>
        <v>0.13144232091492397</v>
      </c>
      <c r="C133" s="10">
        <f t="shared" ref="C133:M133" si="2">(C131-C134)/C134</f>
        <v>0.54402509902508689</v>
      </c>
      <c r="D133" s="10">
        <f t="shared" si="2"/>
        <v>0.14336520373416459</v>
      </c>
      <c r="E133" s="10">
        <f t="shared" si="2"/>
        <v>9.4071647615400003E-2</v>
      </c>
      <c r="F133" s="10">
        <f t="shared" si="2"/>
        <v>0.47178082191780824</v>
      </c>
      <c r="G133" s="10">
        <f t="shared" si="2"/>
        <v>0.11512733893242869</v>
      </c>
      <c r="H133" s="10">
        <f t="shared" si="2"/>
        <v>0.12496346987519409</v>
      </c>
      <c r="I133" s="10">
        <f t="shared" si="2"/>
        <v>0.18025874129825784</v>
      </c>
      <c r="J133" s="10">
        <f t="shared" si="2"/>
        <v>0.1397512826588202</v>
      </c>
      <c r="K133" s="10">
        <f t="shared" si="2"/>
        <v>0.12857142857142856</v>
      </c>
      <c r="L133" s="10">
        <f t="shared" si="2"/>
        <v>0.10914051841746249</v>
      </c>
      <c r="M133" s="10">
        <f t="shared" si="2"/>
        <v>0.38461538461538464</v>
      </c>
    </row>
    <row r="134" spans="1:13" x14ac:dyDescent="0.25">
      <c r="A134" s="3" t="s">
        <v>166</v>
      </c>
      <c r="B134" s="4">
        <v>7134774.5800000001</v>
      </c>
      <c r="C134" s="4">
        <v>212317.41</v>
      </c>
      <c r="D134" s="4">
        <v>7347091.9900000012</v>
      </c>
      <c r="E134" s="4">
        <v>154564.53000000006</v>
      </c>
      <c r="F134" s="4">
        <v>9125</v>
      </c>
      <c r="G134" s="4">
        <v>163689.53000000003</v>
      </c>
      <c r="H134" s="4">
        <v>164076.91000000003</v>
      </c>
      <c r="I134" s="4">
        <v>169885.52</v>
      </c>
      <c r="J134" s="4">
        <v>84958.289999999964</v>
      </c>
      <c r="K134" s="4">
        <v>115500</v>
      </c>
      <c r="L134" s="4">
        <v>733</v>
      </c>
      <c r="M134" s="4">
        <v>65</v>
      </c>
    </row>
    <row r="135" spans="1:13" x14ac:dyDescent="0.25">
      <c r="A135" s="5" t="s">
        <v>169</v>
      </c>
      <c r="B135" s="6">
        <f>(B134-B136)/B136</f>
        <v>0.31572609010889585</v>
      </c>
      <c r="C135" s="6">
        <f t="shared" ref="C135:M135" si="3">(C134-C136)/C136</f>
        <v>0.2020581874143221</v>
      </c>
      <c r="D135" s="6">
        <f t="shared" si="3"/>
        <v>0.31214048200544042</v>
      </c>
      <c r="E135" s="6">
        <f t="shared" si="3"/>
        <v>0.28030619427712644</v>
      </c>
      <c r="F135" s="6">
        <f t="shared" si="3"/>
        <v>0.16242038216560509</v>
      </c>
      <c r="G135" s="6">
        <f t="shared" si="3"/>
        <v>0.27310879142126437</v>
      </c>
      <c r="H135" s="6">
        <f t="shared" si="3"/>
        <v>0.28123946791640342</v>
      </c>
      <c r="I135" s="6">
        <f t="shared" si="3"/>
        <v>0.30009838428153446</v>
      </c>
      <c r="J135" s="6">
        <f t="shared" si="3"/>
        <v>0.36567812684858858</v>
      </c>
      <c r="K135" s="6">
        <f t="shared" si="3"/>
        <v>0.27694859038142622</v>
      </c>
      <c r="L135" s="6">
        <f t="shared" si="3"/>
        <v>0.28596491228070176</v>
      </c>
      <c r="M135" s="6">
        <f t="shared" si="3"/>
        <v>8.3333333333333329E-2</v>
      </c>
    </row>
    <row r="136" spans="1:13" x14ac:dyDescent="0.25">
      <c r="A136" s="11" t="s">
        <v>167</v>
      </c>
      <c r="B136" s="12">
        <v>5422689.9000000004</v>
      </c>
      <c r="C136" s="12">
        <v>176628.23</v>
      </c>
      <c r="D136" s="12">
        <v>5599318.1299999999</v>
      </c>
      <c r="E136" s="12">
        <v>120724.66000000002</v>
      </c>
      <c r="F136" s="12">
        <v>7850</v>
      </c>
      <c r="G136" s="12">
        <v>128574.66000000003</v>
      </c>
      <c r="H136" s="12">
        <v>128061.08000000005</v>
      </c>
      <c r="I136" s="12">
        <v>130671.28</v>
      </c>
      <c r="J136" s="12">
        <v>62209.600000000006</v>
      </c>
      <c r="K136" s="12">
        <v>90450</v>
      </c>
      <c r="L136" s="12">
        <v>570</v>
      </c>
      <c r="M136" s="12">
        <v>60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/>
  </sheetViews>
  <sheetFormatPr baseColWidth="10"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41446.699999999997</v>
      </c>
      <c r="C2">
        <v>9055.82</v>
      </c>
      <c r="D2">
        <v>50502.52</v>
      </c>
      <c r="E2">
        <v>750</v>
      </c>
      <c r="F2">
        <v>337.5</v>
      </c>
      <c r="G2">
        <v>1087.5</v>
      </c>
      <c r="H2">
        <v>1066.3599999999999</v>
      </c>
      <c r="I2">
        <v>1250</v>
      </c>
      <c r="J2">
        <v>866.69</v>
      </c>
      <c r="K2">
        <v>900</v>
      </c>
      <c r="L2">
        <v>4</v>
      </c>
      <c r="M2">
        <v>2</v>
      </c>
    </row>
    <row r="3" spans="1:13" x14ac:dyDescent="0.25">
      <c r="A3" t="s">
        <v>16</v>
      </c>
      <c r="B3">
        <v>143466.42000000001</v>
      </c>
      <c r="C3">
        <v>0</v>
      </c>
      <c r="D3">
        <v>143466.42000000001</v>
      </c>
      <c r="E3">
        <v>3104.27</v>
      </c>
      <c r="F3">
        <v>0</v>
      </c>
      <c r="G3">
        <v>3104.27</v>
      </c>
      <c r="H3">
        <v>3104.27</v>
      </c>
      <c r="I3">
        <v>3250</v>
      </c>
      <c r="J3">
        <v>2480.5300000000002</v>
      </c>
      <c r="K3">
        <v>2250</v>
      </c>
      <c r="L3">
        <v>15</v>
      </c>
      <c r="M3">
        <v>0</v>
      </c>
    </row>
    <row r="4" spans="1:13" x14ac:dyDescent="0.25">
      <c r="A4" t="s">
        <v>17</v>
      </c>
      <c r="B4">
        <v>25382.94</v>
      </c>
      <c r="C4">
        <v>3195.5</v>
      </c>
      <c r="D4">
        <v>28578.44</v>
      </c>
      <c r="E4">
        <v>607.49</v>
      </c>
      <c r="F4">
        <v>150</v>
      </c>
      <c r="G4">
        <v>757.49</v>
      </c>
      <c r="H4">
        <v>757.49</v>
      </c>
      <c r="I4">
        <v>800</v>
      </c>
      <c r="J4">
        <v>481.45</v>
      </c>
      <c r="K4">
        <v>600</v>
      </c>
      <c r="L4">
        <v>3</v>
      </c>
      <c r="M4">
        <v>1</v>
      </c>
    </row>
    <row r="5" spans="1:13" x14ac:dyDescent="0.25">
      <c r="A5" t="s">
        <v>18</v>
      </c>
      <c r="B5">
        <v>129864.1</v>
      </c>
      <c r="C5">
        <v>4965.62</v>
      </c>
      <c r="D5">
        <v>134829.72</v>
      </c>
      <c r="E5">
        <v>2800</v>
      </c>
      <c r="F5">
        <v>150</v>
      </c>
      <c r="G5">
        <v>2950</v>
      </c>
      <c r="H5">
        <v>2950</v>
      </c>
      <c r="I5">
        <v>4000</v>
      </c>
      <c r="J5">
        <v>2301.4699999999998</v>
      </c>
      <c r="K5">
        <v>2250</v>
      </c>
      <c r="L5">
        <v>14</v>
      </c>
      <c r="M5">
        <v>1</v>
      </c>
    </row>
    <row r="6" spans="1:13" x14ac:dyDescent="0.25">
      <c r="A6" t="s">
        <v>19</v>
      </c>
      <c r="B6">
        <v>29168.3</v>
      </c>
      <c r="C6">
        <v>0</v>
      </c>
      <c r="D6">
        <v>29168.3</v>
      </c>
      <c r="E6">
        <v>675</v>
      </c>
      <c r="F6">
        <v>0</v>
      </c>
      <c r="G6">
        <v>675</v>
      </c>
      <c r="H6">
        <v>675</v>
      </c>
      <c r="I6">
        <v>400</v>
      </c>
      <c r="J6">
        <v>508.74</v>
      </c>
      <c r="K6">
        <v>300</v>
      </c>
      <c r="L6">
        <v>3</v>
      </c>
      <c r="M6">
        <v>0</v>
      </c>
    </row>
    <row r="7" spans="1:13" x14ac:dyDescent="0.25">
      <c r="A7" t="s">
        <v>21</v>
      </c>
      <c r="B7">
        <v>61949.15</v>
      </c>
      <c r="C7">
        <v>0</v>
      </c>
      <c r="D7">
        <v>61949.15</v>
      </c>
      <c r="E7">
        <v>1247.78</v>
      </c>
      <c r="F7">
        <v>0</v>
      </c>
      <c r="G7">
        <v>1247.78</v>
      </c>
      <c r="H7">
        <v>1382.55</v>
      </c>
      <c r="I7">
        <v>1266.67</v>
      </c>
      <c r="J7">
        <v>1072.19</v>
      </c>
      <c r="K7">
        <v>900</v>
      </c>
      <c r="L7">
        <v>6</v>
      </c>
      <c r="M7">
        <v>0</v>
      </c>
    </row>
    <row r="8" spans="1:13" x14ac:dyDescent="0.25">
      <c r="A8" t="s">
        <v>22</v>
      </c>
      <c r="B8">
        <v>12270</v>
      </c>
      <c r="C8">
        <v>0</v>
      </c>
      <c r="D8">
        <v>12270</v>
      </c>
      <c r="E8">
        <v>250</v>
      </c>
      <c r="F8">
        <v>0</v>
      </c>
      <c r="G8">
        <v>250</v>
      </c>
      <c r="H8">
        <v>250</v>
      </c>
      <c r="I8">
        <v>600</v>
      </c>
      <c r="J8">
        <v>206.74</v>
      </c>
      <c r="K8">
        <v>150</v>
      </c>
      <c r="L8">
        <v>1</v>
      </c>
      <c r="M8">
        <v>0</v>
      </c>
    </row>
    <row r="9" spans="1:13" x14ac:dyDescent="0.25">
      <c r="A9" t="s">
        <v>23</v>
      </c>
      <c r="B9">
        <v>115700</v>
      </c>
      <c r="C9">
        <v>0</v>
      </c>
      <c r="D9">
        <v>115700</v>
      </c>
      <c r="E9">
        <v>1725</v>
      </c>
      <c r="F9">
        <v>0</v>
      </c>
      <c r="G9">
        <v>1725</v>
      </c>
      <c r="H9">
        <v>1725</v>
      </c>
      <c r="I9">
        <v>800</v>
      </c>
      <c r="J9">
        <v>0</v>
      </c>
      <c r="K9">
        <v>600</v>
      </c>
      <c r="L9">
        <v>7</v>
      </c>
      <c r="M9">
        <v>0</v>
      </c>
    </row>
    <row r="10" spans="1:13" x14ac:dyDescent="0.25">
      <c r="A10" t="s">
        <v>24</v>
      </c>
      <c r="B10">
        <v>181213.05</v>
      </c>
      <c r="C10">
        <v>1330</v>
      </c>
      <c r="D10">
        <v>182543.05</v>
      </c>
      <c r="E10">
        <v>3663.75</v>
      </c>
      <c r="F10">
        <v>125</v>
      </c>
      <c r="G10">
        <v>3788.75</v>
      </c>
      <c r="H10">
        <v>4284.79</v>
      </c>
      <c r="I10">
        <v>3050</v>
      </c>
      <c r="J10">
        <v>3165.66</v>
      </c>
      <c r="K10">
        <v>2550</v>
      </c>
      <c r="L10">
        <v>16</v>
      </c>
      <c r="M10">
        <v>1</v>
      </c>
    </row>
    <row r="11" spans="1:13" x14ac:dyDescent="0.25">
      <c r="A11" t="s">
        <v>25</v>
      </c>
      <c r="B11">
        <v>8262.73</v>
      </c>
      <c r="C11">
        <v>0</v>
      </c>
      <c r="D11">
        <v>8262.73</v>
      </c>
      <c r="E11">
        <v>187.21</v>
      </c>
      <c r="F11">
        <v>0</v>
      </c>
      <c r="G11">
        <v>187.21</v>
      </c>
      <c r="H11">
        <v>187.21</v>
      </c>
      <c r="I11">
        <v>250</v>
      </c>
      <c r="J11">
        <v>140.47999999999999</v>
      </c>
      <c r="K11">
        <v>150</v>
      </c>
      <c r="L11">
        <v>1</v>
      </c>
      <c r="M11">
        <v>0</v>
      </c>
    </row>
    <row r="12" spans="1:13" x14ac:dyDescent="0.25">
      <c r="A12" t="s">
        <v>26</v>
      </c>
      <c r="B12">
        <v>0</v>
      </c>
      <c r="C12">
        <v>18420</v>
      </c>
      <c r="D12">
        <v>18420</v>
      </c>
      <c r="E12">
        <v>0</v>
      </c>
      <c r="F12">
        <v>662.5</v>
      </c>
      <c r="G12">
        <v>662.5</v>
      </c>
      <c r="H12">
        <v>662.5</v>
      </c>
      <c r="I12">
        <v>880</v>
      </c>
      <c r="J12">
        <v>191.08</v>
      </c>
      <c r="K12">
        <v>750</v>
      </c>
      <c r="L12">
        <v>0</v>
      </c>
      <c r="M12">
        <v>5</v>
      </c>
    </row>
    <row r="13" spans="1:13" x14ac:dyDescent="0.25">
      <c r="A13" t="s">
        <v>27</v>
      </c>
      <c r="B13">
        <v>22868</v>
      </c>
      <c r="C13">
        <v>0</v>
      </c>
      <c r="D13">
        <v>22868</v>
      </c>
      <c r="E13">
        <v>475</v>
      </c>
      <c r="F13">
        <v>0</v>
      </c>
      <c r="G13">
        <v>475</v>
      </c>
      <c r="H13">
        <v>475</v>
      </c>
      <c r="I13">
        <v>200</v>
      </c>
      <c r="J13">
        <v>404.62</v>
      </c>
      <c r="K13">
        <v>150</v>
      </c>
      <c r="L13">
        <v>2</v>
      </c>
      <c r="M13">
        <v>0</v>
      </c>
    </row>
    <row r="14" spans="1:13" x14ac:dyDescent="0.25">
      <c r="A14" t="s">
        <v>28</v>
      </c>
      <c r="B14">
        <v>28130.81</v>
      </c>
      <c r="C14">
        <v>0</v>
      </c>
      <c r="D14">
        <v>28130.81</v>
      </c>
      <c r="E14">
        <v>575</v>
      </c>
      <c r="F14">
        <v>0</v>
      </c>
      <c r="G14">
        <v>575</v>
      </c>
      <c r="H14">
        <v>650.15</v>
      </c>
      <c r="I14">
        <v>450</v>
      </c>
      <c r="J14">
        <v>487.87</v>
      </c>
      <c r="K14">
        <v>450</v>
      </c>
      <c r="L14">
        <v>3</v>
      </c>
      <c r="M14">
        <v>0</v>
      </c>
    </row>
    <row r="15" spans="1:13" x14ac:dyDescent="0.25">
      <c r="A15" t="s">
        <v>29</v>
      </c>
      <c r="B15">
        <v>81564.210000000006</v>
      </c>
      <c r="C15">
        <v>0</v>
      </c>
      <c r="D15">
        <v>81564.210000000006</v>
      </c>
      <c r="E15">
        <v>1853.71</v>
      </c>
      <c r="F15">
        <v>0</v>
      </c>
      <c r="G15">
        <v>1853.71</v>
      </c>
      <c r="H15">
        <v>1853.71</v>
      </c>
      <c r="I15">
        <v>1850</v>
      </c>
      <c r="J15">
        <v>1411.73</v>
      </c>
      <c r="K15">
        <v>900</v>
      </c>
      <c r="L15">
        <v>8</v>
      </c>
      <c r="M15">
        <v>0</v>
      </c>
    </row>
    <row r="16" spans="1:13" x14ac:dyDescent="0.25">
      <c r="A16" t="s">
        <v>30</v>
      </c>
      <c r="B16">
        <v>26692.98</v>
      </c>
      <c r="C16">
        <v>0</v>
      </c>
      <c r="D16">
        <v>26692.98</v>
      </c>
      <c r="E16">
        <v>600</v>
      </c>
      <c r="F16">
        <v>0</v>
      </c>
      <c r="G16">
        <v>600</v>
      </c>
      <c r="H16">
        <v>600</v>
      </c>
      <c r="I16">
        <v>400</v>
      </c>
      <c r="J16">
        <v>462.31</v>
      </c>
      <c r="K16">
        <v>450</v>
      </c>
      <c r="L16">
        <v>3</v>
      </c>
      <c r="M16">
        <v>0</v>
      </c>
    </row>
    <row r="17" spans="1:13" x14ac:dyDescent="0.25">
      <c r="A17" t="s">
        <v>31</v>
      </c>
      <c r="B17">
        <v>6542.89</v>
      </c>
      <c r="C17">
        <v>0</v>
      </c>
      <c r="D17">
        <v>6542.89</v>
      </c>
      <c r="E17">
        <v>200</v>
      </c>
      <c r="F17">
        <v>0</v>
      </c>
      <c r="G17">
        <v>200</v>
      </c>
      <c r="H17">
        <v>200</v>
      </c>
      <c r="I17">
        <v>300</v>
      </c>
      <c r="J17">
        <v>106.8</v>
      </c>
      <c r="K17">
        <v>150</v>
      </c>
      <c r="L17">
        <v>1</v>
      </c>
      <c r="M17">
        <v>0</v>
      </c>
    </row>
    <row r="18" spans="1:13" x14ac:dyDescent="0.25">
      <c r="A18" t="s">
        <v>32</v>
      </c>
      <c r="B18">
        <v>94307.04</v>
      </c>
      <c r="C18">
        <v>2969.34</v>
      </c>
      <c r="D18">
        <v>97276.38</v>
      </c>
      <c r="E18">
        <v>1575</v>
      </c>
      <c r="F18">
        <v>125</v>
      </c>
      <c r="G18">
        <v>1700</v>
      </c>
      <c r="H18">
        <v>1746.96</v>
      </c>
      <c r="I18">
        <v>1370</v>
      </c>
      <c r="J18">
        <v>0</v>
      </c>
      <c r="K18">
        <v>1050</v>
      </c>
      <c r="L18">
        <v>7</v>
      </c>
      <c r="M18">
        <v>1</v>
      </c>
    </row>
    <row r="19" spans="1:13" x14ac:dyDescent="0.25">
      <c r="A19" t="s">
        <v>35</v>
      </c>
      <c r="B19">
        <v>71893.77</v>
      </c>
      <c r="C19">
        <v>0</v>
      </c>
      <c r="D19">
        <v>71893.77</v>
      </c>
      <c r="E19">
        <v>1750</v>
      </c>
      <c r="F19">
        <v>0</v>
      </c>
      <c r="G19">
        <v>1750</v>
      </c>
      <c r="H19">
        <v>1750</v>
      </c>
      <c r="I19">
        <v>1600</v>
      </c>
      <c r="J19">
        <v>491.89</v>
      </c>
      <c r="K19">
        <v>1050</v>
      </c>
      <c r="L19">
        <v>8</v>
      </c>
      <c r="M19">
        <v>0</v>
      </c>
    </row>
    <row r="20" spans="1:13" x14ac:dyDescent="0.25">
      <c r="A20" t="s">
        <v>37</v>
      </c>
      <c r="B20">
        <v>99109.93</v>
      </c>
      <c r="C20">
        <v>1310</v>
      </c>
      <c r="D20">
        <v>100419.93</v>
      </c>
      <c r="E20">
        <v>1850</v>
      </c>
      <c r="F20">
        <v>150</v>
      </c>
      <c r="G20">
        <v>2000</v>
      </c>
      <c r="H20">
        <v>2038.04</v>
      </c>
      <c r="I20">
        <v>1930</v>
      </c>
      <c r="J20">
        <v>0</v>
      </c>
      <c r="K20">
        <v>1050</v>
      </c>
      <c r="L20">
        <v>8</v>
      </c>
      <c r="M20">
        <v>1</v>
      </c>
    </row>
    <row r="21" spans="1:13" x14ac:dyDescent="0.25">
      <c r="A21" t="s">
        <v>38</v>
      </c>
      <c r="B21">
        <v>117590</v>
      </c>
      <c r="C21">
        <v>2453.0700000000002</v>
      </c>
      <c r="D21">
        <v>120043.07</v>
      </c>
      <c r="E21">
        <v>3550</v>
      </c>
      <c r="F21">
        <v>150</v>
      </c>
      <c r="G21">
        <v>3700</v>
      </c>
      <c r="H21">
        <v>3700</v>
      </c>
      <c r="I21">
        <v>4755</v>
      </c>
      <c r="J21">
        <v>1946.97</v>
      </c>
      <c r="K21">
        <v>2700</v>
      </c>
      <c r="L21">
        <v>17</v>
      </c>
      <c r="M21">
        <v>1</v>
      </c>
    </row>
    <row r="22" spans="1:13" x14ac:dyDescent="0.25">
      <c r="A22" t="s">
        <v>40</v>
      </c>
      <c r="B22">
        <v>18772</v>
      </c>
      <c r="C22">
        <v>7229</v>
      </c>
      <c r="D22">
        <v>26001</v>
      </c>
      <c r="E22">
        <v>825</v>
      </c>
      <c r="F22">
        <v>0</v>
      </c>
      <c r="G22">
        <v>825</v>
      </c>
      <c r="H22">
        <v>825</v>
      </c>
      <c r="I22">
        <v>800</v>
      </c>
      <c r="J22">
        <v>430.56</v>
      </c>
      <c r="K22">
        <v>600</v>
      </c>
      <c r="L22">
        <v>2</v>
      </c>
      <c r="M22">
        <v>2</v>
      </c>
    </row>
    <row r="23" spans="1:13" x14ac:dyDescent="0.25">
      <c r="A23" t="s">
        <v>41</v>
      </c>
      <c r="B23">
        <v>74620.09</v>
      </c>
      <c r="C23">
        <v>0</v>
      </c>
      <c r="D23">
        <v>74620.09</v>
      </c>
      <c r="E23">
        <v>1200</v>
      </c>
      <c r="F23">
        <v>0</v>
      </c>
      <c r="G23">
        <v>1200</v>
      </c>
      <c r="H23">
        <v>1200</v>
      </c>
      <c r="I23">
        <v>1200</v>
      </c>
      <c r="J23">
        <v>0</v>
      </c>
      <c r="K23">
        <v>900</v>
      </c>
      <c r="L23">
        <v>6</v>
      </c>
      <c r="M23">
        <v>0</v>
      </c>
    </row>
    <row r="24" spans="1:13" x14ac:dyDescent="0.25">
      <c r="A24" t="s">
        <v>42</v>
      </c>
      <c r="B24">
        <v>20185</v>
      </c>
      <c r="C24">
        <v>0</v>
      </c>
      <c r="D24">
        <v>20185</v>
      </c>
      <c r="E24">
        <v>400</v>
      </c>
      <c r="F24">
        <v>0</v>
      </c>
      <c r="G24">
        <v>400</v>
      </c>
      <c r="H24">
        <v>400</v>
      </c>
      <c r="I24">
        <v>400</v>
      </c>
      <c r="J24">
        <v>350.53</v>
      </c>
      <c r="K24">
        <v>300</v>
      </c>
      <c r="L24">
        <v>2</v>
      </c>
      <c r="M24">
        <v>0</v>
      </c>
    </row>
    <row r="25" spans="1:13" x14ac:dyDescent="0.25">
      <c r="A25" t="s">
        <v>43</v>
      </c>
      <c r="B25">
        <v>63205.03</v>
      </c>
      <c r="C25">
        <v>0</v>
      </c>
      <c r="D25">
        <v>63205.03</v>
      </c>
      <c r="E25">
        <v>1439.41</v>
      </c>
      <c r="F25">
        <v>0</v>
      </c>
      <c r="G25">
        <v>1439.41</v>
      </c>
      <c r="H25">
        <v>1439.41</v>
      </c>
      <c r="I25">
        <v>1700</v>
      </c>
      <c r="J25">
        <v>0</v>
      </c>
      <c r="K25">
        <v>1050</v>
      </c>
      <c r="L25">
        <v>7</v>
      </c>
      <c r="M25">
        <v>0</v>
      </c>
    </row>
    <row r="26" spans="1:13" x14ac:dyDescent="0.25">
      <c r="A26" t="s">
        <v>44</v>
      </c>
      <c r="B26">
        <v>112791.89</v>
      </c>
      <c r="C26">
        <v>0</v>
      </c>
      <c r="D26">
        <v>112791.89</v>
      </c>
      <c r="E26">
        <v>2649.57</v>
      </c>
      <c r="F26">
        <v>0</v>
      </c>
      <c r="G26">
        <v>2649.57</v>
      </c>
      <c r="H26">
        <v>2649.57</v>
      </c>
      <c r="I26">
        <v>3000</v>
      </c>
      <c r="J26">
        <v>1923.71</v>
      </c>
      <c r="K26">
        <v>1950</v>
      </c>
      <c r="L26">
        <v>13</v>
      </c>
      <c r="M26">
        <v>0</v>
      </c>
    </row>
    <row r="27" spans="1:13" x14ac:dyDescent="0.25">
      <c r="A27" t="s">
        <v>45</v>
      </c>
      <c r="B27">
        <v>68377.179999999993</v>
      </c>
      <c r="C27">
        <v>0</v>
      </c>
      <c r="D27">
        <v>68377.179999999993</v>
      </c>
      <c r="E27">
        <v>1225</v>
      </c>
      <c r="F27">
        <v>0</v>
      </c>
      <c r="G27">
        <v>1225</v>
      </c>
      <c r="H27">
        <v>1225</v>
      </c>
      <c r="I27">
        <v>1300</v>
      </c>
      <c r="J27">
        <v>1195.51</v>
      </c>
      <c r="K27">
        <v>900</v>
      </c>
      <c r="L27">
        <v>6</v>
      </c>
      <c r="M27">
        <v>0</v>
      </c>
    </row>
    <row r="28" spans="1:13" x14ac:dyDescent="0.25">
      <c r="A28" t="s">
        <v>47</v>
      </c>
      <c r="B28">
        <v>26266.5</v>
      </c>
      <c r="C28">
        <v>0</v>
      </c>
      <c r="D28">
        <v>26266.5</v>
      </c>
      <c r="E28">
        <v>600</v>
      </c>
      <c r="F28">
        <v>0</v>
      </c>
      <c r="G28">
        <v>600</v>
      </c>
      <c r="H28">
        <v>595.52</v>
      </c>
      <c r="I28">
        <v>800</v>
      </c>
      <c r="J28">
        <v>446.88</v>
      </c>
      <c r="K28">
        <v>450</v>
      </c>
      <c r="L28">
        <v>3</v>
      </c>
      <c r="M28">
        <v>0</v>
      </c>
    </row>
    <row r="29" spans="1:13" x14ac:dyDescent="0.25">
      <c r="A29" t="s">
        <v>142</v>
      </c>
      <c r="B29">
        <v>54310</v>
      </c>
      <c r="C29">
        <v>0</v>
      </c>
      <c r="D29">
        <v>54310</v>
      </c>
      <c r="E29">
        <v>800.95</v>
      </c>
      <c r="F29">
        <v>0</v>
      </c>
      <c r="G29">
        <v>800.95</v>
      </c>
      <c r="H29">
        <v>800.95</v>
      </c>
      <c r="I29">
        <v>250</v>
      </c>
      <c r="J29">
        <v>978.48</v>
      </c>
      <c r="K29">
        <v>300</v>
      </c>
      <c r="L29">
        <v>3</v>
      </c>
      <c r="M29">
        <v>0</v>
      </c>
    </row>
    <row r="30" spans="1:13" x14ac:dyDescent="0.25">
      <c r="A30" t="s">
        <v>48</v>
      </c>
      <c r="B30">
        <v>234061.68</v>
      </c>
      <c r="C30">
        <v>14682</v>
      </c>
      <c r="D30">
        <v>248743.67999999999</v>
      </c>
      <c r="E30">
        <v>5550</v>
      </c>
      <c r="F30">
        <v>750</v>
      </c>
      <c r="G30">
        <v>6300</v>
      </c>
      <c r="H30">
        <v>6300</v>
      </c>
      <c r="I30">
        <v>7200</v>
      </c>
      <c r="J30">
        <v>0</v>
      </c>
      <c r="K30">
        <v>4800</v>
      </c>
      <c r="L30">
        <v>27</v>
      </c>
      <c r="M30">
        <v>5</v>
      </c>
    </row>
    <row r="31" spans="1:13" x14ac:dyDescent="0.25">
      <c r="A31" t="s">
        <v>49</v>
      </c>
      <c r="B31">
        <v>29527.14</v>
      </c>
      <c r="C31">
        <v>7179</v>
      </c>
      <c r="D31">
        <v>36706.14</v>
      </c>
      <c r="E31">
        <v>650</v>
      </c>
      <c r="F31">
        <v>300</v>
      </c>
      <c r="G31">
        <v>950</v>
      </c>
      <c r="H31">
        <v>950</v>
      </c>
      <c r="I31">
        <v>1000</v>
      </c>
      <c r="J31">
        <v>620.14</v>
      </c>
      <c r="K31">
        <v>750</v>
      </c>
      <c r="L31">
        <v>3</v>
      </c>
      <c r="M31">
        <v>2</v>
      </c>
    </row>
    <row r="32" spans="1:13" x14ac:dyDescent="0.25">
      <c r="A32" t="s">
        <v>50</v>
      </c>
      <c r="B32">
        <v>64432.06</v>
      </c>
      <c r="C32">
        <v>0</v>
      </c>
      <c r="D32">
        <v>64432.06</v>
      </c>
      <c r="E32">
        <v>1271.49</v>
      </c>
      <c r="F32">
        <v>0</v>
      </c>
      <c r="G32">
        <v>1271.49</v>
      </c>
      <c r="H32">
        <v>1271.49</v>
      </c>
      <c r="I32">
        <v>950</v>
      </c>
      <c r="J32">
        <v>0</v>
      </c>
      <c r="K32">
        <v>750</v>
      </c>
      <c r="L32">
        <v>6</v>
      </c>
      <c r="M32">
        <v>0</v>
      </c>
    </row>
    <row r="33" spans="1:13" x14ac:dyDescent="0.25">
      <c r="A33" t="s">
        <v>51</v>
      </c>
      <c r="B33">
        <v>133772.72</v>
      </c>
      <c r="C33">
        <v>0</v>
      </c>
      <c r="D33">
        <v>133772.72</v>
      </c>
      <c r="E33">
        <v>3050</v>
      </c>
      <c r="F33">
        <v>0</v>
      </c>
      <c r="G33">
        <v>3050</v>
      </c>
      <c r="H33">
        <v>3050</v>
      </c>
      <c r="I33">
        <v>3100</v>
      </c>
      <c r="J33">
        <v>0</v>
      </c>
      <c r="K33">
        <v>2250</v>
      </c>
      <c r="L33">
        <v>15</v>
      </c>
      <c r="M33">
        <v>0</v>
      </c>
    </row>
    <row r="34" spans="1:13" x14ac:dyDescent="0.25">
      <c r="A34" t="s">
        <v>52</v>
      </c>
      <c r="B34">
        <v>98525.23</v>
      </c>
      <c r="C34">
        <v>0</v>
      </c>
      <c r="D34">
        <v>98525.23</v>
      </c>
      <c r="E34">
        <v>2100</v>
      </c>
      <c r="F34">
        <v>0</v>
      </c>
      <c r="G34">
        <v>2100</v>
      </c>
      <c r="H34">
        <v>2100</v>
      </c>
      <c r="I34">
        <v>2000</v>
      </c>
      <c r="J34">
        <v>0</v>
      </c>
      <c r="K34">
        <v>1500</v>
      </c>
      <c r="L34">
        <v>10</v>
      </c>
      <c r="M34">
        <v>0</v>
      </c>
    </row>
    <row r="35" spans="1:13" x14ac:dyDescent="0.25">
      <c r="A35" t="s">
        <v>53</v>
      </c>
      <c r="B35">
        <v>27553.200000000001</v>
      </c>
      <c r="C35">
        <v>5300</v>
      </c>
      <c r="D35">
        <v>32853.199999999997</v>
      </c>
      <c r="E35">
        <v>600</v>
      </c>
      <c r="F35">
        <v>300</v>
      </c>
      <c r="G35">
        <v>900</v>
      </c>
      <c r="H35">
        <v>900</v>
      </c>
      <c r="I35">
        <v>1100</v>
      </c>
      <c r="J35">
        <v>499.58</v>
      </c>
      <c r="K35">
        <v>750</v>
      </c>
      <c r="L35">
        <v>3</v>
      </c>
      <c r="M35">
        <v>2</v>
      </c>
    </row>
    <row r="36" spans="1:13" x14ac:dyDescent="0.25">
      <c r="A36" t="s">
        <v>54</v>
      </c>
      <c r="B36">
        <v>39758.300000000003</v>
      </c>
      <c r="C36">
        <v>0</v>
      </c>
      <c r="D36">
        <v>39758.300000000003</v>
      </c>
      <c r="E36">
        <v>950</v>
      </c>
      <c r="F36">
        <v>0</v>
      </c>
      <c r="G36">
        <v>950</v>
      </c>
      <c r="H36">
        <v>950</v>
      </c>
      <c r="I36">
        <v>600</v>
      </c>
      <c r="J36">
        <v>690.52</v>
      </c>
      <c r="K36">
        <v>450</v>
      </c>
      <c r="L36">
        <v>4</v>
      </c>
      <c r="M36">
        <v>0</v>
      </c>
    </row>
    <row r="37" spans="1:13" x14ac:dyDescent="0.25">
      <c r="A37" t="s">
        <v>55</v>
      </c>
      <c r="B37">
        <v>22174.6</v>
      </c>
      <c r="C37">
        <v>0</v>
      </c>
      <c r="D37">
        <v>22174.6</v>
      </c>
      <c r="E37">
        <v>575</v>
      </c>
      <c r="F37">
        <v>0</v>
      </c>
      <c r="G37">
        <v>575</v>
      </c>
      <c r="H37">
        <v>575</v>
      </c>
      <c r="I37">
        <v>600</v>
      </c>
      <c r="J37">
        <v>374.73</v>
      </c>
      <c r="K37">
        <v>450</v>
      </c>
      <c r="L37">
        <v>3</v>
      </c>
      <c r="M37">
        <v>0</v>
      </c>
    </row>
    <row r="38" spans="1:13" x14ac:dyDescent="0.25">
      <c r="A38" t="s">
        <v>56</v>
      </c>
      <c r="B38">
        <v>42086.33</v>
      </c>
      <c r="C38">
        <v>0</v>
      </c>
      <c r="D38">
        <v>42086.33</v>
      </c>
      <c r="E38">
        <v>834.95</v>
      </c>
      <c r="F38">
        <v>0</v>
      </c>
      <c r="G38">
        <v>834.95</v>
      </c>
      <c r="H38">
        <v>834.95</v>
      </c>
      <c r="I38">
        <v>800</v>
      </c>
      <c r="J38">
        <v>0</v>
      </c>
      <c r="K38">
        <v>600</v>
      </c>
      <c r="L38">
        <v>4</v>
      </c>
      <c r="M38">
        <v>0</v>
      </c>
    </row>
    <row r="39" spans="1:13" x14ac:dyDescent="0.25">
      <c r="A39" t="s">
        <v>57</v>
      </c>
      <c r="B39">
        <v>25780</v>
      </c>
      <c r="C39">
        <v>0</v>
      </c>
      <c r="D39">
        <v>25780</v>
      </c>
      <c r="E39">
        <v>600</v>
      </c>
      <c r="F39">
        <v>0</v>
      </c>
      <c r="G39">
        <v>600</v>
      </c>
      <c r="H39">
        <v>541.03</v>
      </c>
      <c r="I39">
        <v>322.64999999999998</v>
      </c>
      <c r="J39">
        <v>447.73</v>
      </c>
      <c r="K39">
        <v>450</v>
      </c>
      <c r="L39">
        <v>3</v>
      </c>
      <c r="M39">
        <v>0</v>
      </c>
    </row>
    <row r="40" spans="1:13" x14ac:dyDescent="0.25">
      <c r="A40" t="s">
        <v>58</v>
      </c>
      <c r="B40">
        <v>22422.95</v>
      </c>
      <c r="C40">
        <v>7100.57</v>
      </c>
      <c r="D40">
        <v>29523.52</v>
      </c>
      <c r="E40">
        <v>650</v>
      </c>
      <c r="F40">
        <v>256.25</v>
      </c>
      <c r="G40">
        <v>906.25</v>
      </c>
      <c r="H40">
        <v>775</v>
      </c>
      <c r="I40">
        <v>1000</v>
      </c>
      <c r="J40">
        <v>494.85</v>
      </c>
      <c r="K40">
        <v>750</v>
      </c>
      <c r="L40">
        <v>3</v>
      </c>
      <c r="M40">
        <v>2</v>
      </c>
    </row>
    <row r="41" spans="1:13" x14ac:dyDescent="0.25">
      <c r="A41" t="s">
        <v>143</v>
      </c>
      <c r="B41">
        <v>75154.080000000002</v>
      </c>
      <c r="C41">
        <v>0</v>
      </c>
      <c r="D41">
        <v>75154.080000000002</v>
      </c>
      <c r="E41">
        <v>1850</v>
      </c>
      <c r="F41">
        <v>0</v>
      </c>
      <c r="G41">
        <v>1850</v>
      </c>
      <c r="H41">
        <v>1850</v>
      </c>
      <c r="I41">
        <v>1450</v>
      </c>
      <c r="J41">
        <v>1293.57</v>
      </c>
      <c r="K41">
        <v>1050</v>
      </c>
      <c r="L41">
        <v>8</v>
      </c>
      <c r="M41">
        <v>0</v>
      </c>
    </row>
    <row r="42" spans="1:13" x14ac:dyDescent="0.25">
      <c r="A42" t="s">
        <v>59</v>
      </c>
      <c r="B42">
        <v>64751.46</v>
      </c>
      <c r="C42">
        <v>0</v>
      </c>
      <c r="D42">
        <v>64751.46</v>
      </c>
      <c r="E42">
        <v>1650</v>
      </c>
      <c r="F42">
        <v>0</v>
      </c>
      <c r="G42">
        <v>1650</v>
      </c>
      <c r="H42">
        <v>1450</v>
      </c>
      <c r="I42">
        <v>2100</v>
      </c>
      <c r="J42">
        <v>1083.31</v>
      </c>
      <c r="K42">
        <v>1200</v>
      </c>
      <c r="L42">
        <v>8</v>
      </c>
      <c r="M42">
        <v>0</v>
      </c>
    </row>
    <row r="43" spans="1:13" x14ac:dyDescent="0.25">
      <c r="A43" t="s">
        <v>60</v>
      </c>
      <c r="B43">
        <v>54683.56</v>
      </c>
      <c r="C43">
        <v>2778.65</v>
      </c>
      <c r="D43">
        <v>57462.21</v>
      </c>
      <c r="E43">
        <v>1330</v>
      </c>
      <c r="F43">
        <v>150</v>
      </c>
      <c r="G43">
        <v>1480</v>
      </c>
      <c r="H43">
        <v>1446.59</v>
      </c>
      <c r="I43">
        <v>1400</v>
      </c>
      <c r="J43">
        <v>722.67</v>
      </c>
      <c r="K43">
        <v>1050</v>
      </c>
      <c r="L43">
        <v>6</v>
      </c>
      <c r="M43">
        <v>1</v>
      </c>
    </row>
    <row r="44" spans="1:13" x14ac:dyDescent="0.25">
      <c r="A44" t="s">
        <v>61</v>
      </c>
      <c r="B44">
        <v>60480</v>
      </c>
      <c r="C44">
        <v>0</v>
      </c>
      <c r="D44">
        <v>60480</v>
      </c>
      <c r="E44">
        <v>1343.75</v>
      </c>
      <c r="F44">
        <v>0</v>
      </c>
      <c r="G44">
        <v>1343.75</v>
      </c>
      <c r="H44">
        <v>1343.75</v>
      </c>
      <c r="I44">
        <v>1550</v>
      </c>
      <c r="J44">
        <v>0</v>
      </c>
      <c r="K44">
        <v>900</v>
      </c>
      <c r="L44">
        <v>6</v>
      </c>
      <c r="M44">
        <v>0</v>
      </c>
    </row>
    <row r="45" spans="1:13" x14ac:dyDescent="0.25">
      <c r="A45" t="s">
        <v>62</v>
      </c>
      <c r="B45">
        <v>17933.900000000001</v>
      </c>
      <c r="C45">
        <v>0</v>
      </c>
      <c r="D45">
        <v>17933.900000000001</v>
      </c>
      <c r="E45">
        <v>396.04</v>
      </c>
      <c r="F45">
        <v>0</v>
      </c>
      <c r="G45">
        <v>396.04</v>
      </c>
      <c r="H45">
        <v>396.04</v>
      </c>
      <c r="I45">
        <v>1000</v>
      </c>
      <c r="J45">
        <v>0</v>
      </c>
      <c r="K45">
        <v>300</v>
      </c>
      <c r="L45">
        <v>2</v>
      </c>
      <c r="M45">
        <v>0</v>
      </c>
    </row>
    <row r="46" spans="1:13" x14ac:dyDescent="0.25">
      <c r="A46" t="s">
        <v>65</v>
      </c>
      <c r="B46">
        <v>32447.49</v>
      </c>
      <c r="C46">
        <v>0</v>
      </c>
      <c r="D46">
        <v>32447.49</v>
      </c>
      <c r="E46">
        <v>600</v>
      </c>
      <c r="F46">
        <v>0</v>
      </c>
      <c r="G46">
        <v>600</v>
      </c>
      <c r="H46">
        <v>750.18</v>
      </c>
      <c r="I46">
        <v>640</v>
      </c>
      <c r="J46">
        <v>562.94000000000005</v>
      </c>
      <c r="K46">
        <v>450</v>
      </c>
      <c r="L46">
        <v>3</v>
      </c>
      <c r="M46">
        <v>0</v>
      </c>
    </row>
    <row r="47" spans="1:13" x14ac:dyDescent="0.25">
      <c r="A47" t="s">
        <v>66</v>
      </c>
      <c r="B47">
        <v>23228.17</v>
      </c>
      <c r="C47">
        <v>16846.48</v>
      </c>
      <c r="D47">
        <v>40074.65</v>
      </c>
      <c r="E47">
        <v>518.16</v>
      </c>
      <c r="F47">
        <v>550</v>
      </c>
      <c r="G47">
        <v>1068.1600000000001</v>
      </c>
      <c r="H47">
        <v>943.16</v>
      </c>
      <c r="I47">
        <v>1200</v>
      </c>
      <c r="J47">
        <v>621.95000000000005</v>
      </c>
      <c r="K47">
        <v>900</v>
      </c>
      <c r="L47">
        <v>2</v>
      </c>
      <c r="M47">
        <v>4</v>
      </c>
    </row>
    <row r="48" spans="1:13" x14ac:dyDescent="0.25">
      <c r="A48" t="s">
        <v>67</v>
      </c>
      <c r="B48">
        <v>97476.51</v>
      </c>
      <c r="C48">
        <v>0</v>
      </c>
      <c r="D48">
        <v>97476.51</v>
      </c>
      <c r="E48">
        <v>1850</v>
      </c>
      <c r="F48">
        <v>0</v>
      </c>
      <c r="G48">
        <v>1850</v>
      </c>
      <c r="H48">
        <v>2222.59</v>
      </c>
      <c r="I48">
        <v>3000</v>
      </c>
      <c r="J48">
        <v>1667.83</v>
      </c>
      <c r="K48">
        <v>1500</v>
      </c>
      <c r="L48">
        <v>10</v>
      </c>
      <c r="M48">
        <v>0</v>
      </c>
    </row>
    <row r="49" spans="1:13" x14ac:dyDescent="0.25">
      <c r="A49" t="s">
        <v>68</v>
      </c>
      <c r="B49">
        <v>37111.08</v>
      </c>
      <c r="C49">
        <v>0</v>
      </c>
      <c r="D49">
        <v>37111.08</v>
      </c>
      <c r="E49">
        <v>775</v>
      </c>
      <c r="F49">
        <v>0</v>
      </c>
      <c r="G49">
        <v>775</v>
      </c>
      <c r="H49">
        <v>852.1</v>
      </c>
      <c r="I49">
        <v>800</v>
      </c>
      <c r="J49">
        <v>639.41999999999996</v>
      </c>
      <c r="K49">
        <v>600</v>
      </c>
      <c r="L49">
        <v>4</v>
      </c>
      <c r="M49">
        <v>0</v>
      </c>
    </row>
    <row r="50" spans="1:13" x14ac:dyDescent="0.25">
      <c r="A50" t="s">
        <v>69</v>
      </c>
      <c r="B50">
        <v>78444.86</v>
      </c>
      <c r="C50">
        <v>0</v>
      </c>
      <c r="D50">
        <v>78444.86</v>
      </c>
      <c r="E50">
        <v>1768.3</v>
      </c>
      <c r="F50">
        <v>0</v>
      </c>
      <c r="G50">
        <v>1768.3</v>
      </c>
      <c r="H50">
        <v>1768.3</v>
      </c>
      <c r="I50">
        <v>1700</v>
      </c>
      <c r="J50">
        <v>1350.88</v>
      </c>
      <c r="K50">
        <v>1200</v>
      </c>
      <c r="L50">
        <v>8</v>
      </c>
      <c r="M50">
        <v>0</v>
      </c>
    </row>
    <row r="51" spans="1:13" x14ac:dyDescent="0.25">
      <c r="A51" t="s">
        <v>70</v>
      </c>
      <c r="B51">
        <v>18850.89</v>
      </c>
      <c r="C51">
        <v>0</v>
      </c>
      <c r="D51">
        <v>18850.89</v>
      </c>
      <c r="E51">
        <v>450</v>
      </c>
      <c r="F51">
        <v>0</v>
      </c>
      <c r="G51">
        <v>450</v>
      </c>
      <c r="H51">
        <v>450</v>
      </c>
      <c r="I51">
        <v>500</v>
      </c>
      <c r="J51">
        <v>321.75</v>
      </c>
      <c r="K51">
        <v>300</v>
      </c>
      <c r="L51">
        <v>2</v>
      </c>
      <c r="M51">
        <v>0</v>
      </c>
    </row>
    <row r="52" spans="1:13" x14ac:dyDescent="0.25">
      <c r="A52" t="s">
        <v>72</v>
      </c>
      <c r="B52">
        <v>7650</v>
      </c>
      <c r="C52">
        <v>0</v>
      </c>
      <c r="D52">
        <v>7650</v>
      </c>
      <c r="E52">
        <v>200</v>
      </c>
      <c r="F52">
        <v>0</v>
      </c>
      <c r="G52">
        <v>200</v>
      </c>
      <c r="H52">
        <v>200</v>
      </c>
      <c r="I52">
        <v>200</v>
      </c>
      <c r="J52">
        <v>129.44</v>
      </c>
      <c r="K52">
        <v>150</v>
      </c>
      <c r="L52">
        <v>1</v>
      </c>
      <c r="M52">
        <v>0</v>
      </c>
    </row>
    <row r="53" spans="1:13" x14ac:dyDescent="0.25">
      <c r="A53" t="s">
        <v>73</v>
      </c>
      <c r="B53">
        <v>95777.06</v>
      </c>
      <c r="C53">
        <v>2487.9499999999998</v>
      </c>
      <c r="D53">
        <v>98265.01</v>
      </c>
      <c r="E53">
        <v>2185.5500000000002</v>
      </c>
      <c r="F53">
        <v>125</v>
      </c>
      <c r="G53">
        <v>2310.5500000000002</v>
      </c>
      <c r="H53">
        <v>2307.5700000000002</v>
      </c>
      <c r="I53">
        <v>2350</v>
      </c>
      <c r="J53">
        <v>1681.78</v>
      </c>
      <c r="K53">
        <v>1650</v>
      </c>
      <c r="L53">
        <v>10</v>
      </c>
      <c r="M53">
        <v>1</v>
      </c>
    </row>
    <row r="54" spans="1:13" x14ac:dyDescent="0.25">
      <c r="A54" t="s">
        <v>74</v>
      </c>
      <c r="B54">
        <v>46426.77</v>
      </c>
      <c r="C54">
        <v>0</v>
      </c>
      <c r="D54">
        <v>46426.77</v>
      </c>
      <c r="E54">
        <v>1107.2</v>
      </c>
      <c r="F54">
        <v>0</v>
      </c>
      <c r="G54">
        <v>1107.2</v>
      </c>
      <c r="H54">
        <v>1107.2</v>
      </c>
      <c r="I54">
        <v>1040</v>
      </c>
      <c r="J54">
        <v>798.66</v>
      </c>
      <c r="K54">
        <v>600</v>
      </c>
      <c r="L54">
        <v>5</v>
      </c>
      <c r="M54">
        <v>0</v>
      </c>
    </row>
    <row r="55" spans="1:13" x14ac:dyDescent="0.25">
      <c r="A55" t="s">
        <v>76</v>
      </c>
      <c r="B55">
        <v>42827.34</v>
      </c>
      <c r="C55">
        <v>0</v>
      </c>
      <c r="D55">
        <v>42827.34</v>
      </c>
      <c r="E55">
        <v>969.7</v>
      </c>
      <c r="F55">
        <v>0</v>
      </c>
      <c r="G55">
        <v>969.7</v>
      </c>
      <c r="H55">
        <v>969.7</v>
      </c>
      <c r="I55">
        <v>1200</v>
      </c>
      <c r="J55">
        <v>727.66</v>
      </c>
      <c r="K55">
        <v>900</v>
      </c>
      <c r="L55">
        <v>6</v>
      </c>
      <c r="M55">
        <v>0</v>
      </c>
    </row>
    <row r="56" spans="1:13" x14ac:dyDescent="0.25">
      <c r="A56" t="s">
        <v>77</v>
      </c>
      <c r="B56">
        <v>8931.07</v>
      </c>
      <c r="C56">
        <v>0</v>
      </c>
      <c r="D56">
        <v>8931.07</v>
      </c>
      <c r="E56">
        <v>200</v>
      </c>
      <c r="F56">
        <v>0</v>
      </c>
      <c r="G56">
        <v>200</v>
      </c>
      <c r="H56">
        <v>200</v>
      </c>
      <c r="I56">
        <v>200</v>
      </c>
      <c r="J56">
        <v>158.30000000000001</v>
      </c>
      <c r="K56">
        <v>150</v>
      </c>
      <c r="L56">
        <v>1</v>
      </c>
      <c r="M56">
        <v>0</v>
      </c>
    </row>
    <row r="57" spans="1:13" x14ac:dyDescent="0.25">
      <c r="A57" t="s">
        <v>144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1004.11</v>
      </c>
      <c r="I57">
        <v>800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">
        <v>78</v>
      </c>
      <c r="B58">
        <v>63331.7</v>
      </c>
      <c r="C58">
        <v>0</v>
      </c>
      <c r="D58">
        <v>63331.7</v>
      </c>
      <c r="E58">
        <v>1304.05</v>
      </c>
      <c r="F58">
        <v>0</v>
      </c>
      <c r="G58">
        <v>1304.05</v>
      </c>
      <c r="H58">
        <v>1304.05</v>
      </c>
      <c r="I58">
        <v>1450</v>
      </c>
      <c r="J58">
        <v>1097.9100000000001</v>
      </c>
      <c r="K58">
        <v>750</v>
      </c>
      <c r="L58">
        <v>6</v>
      </c>
      <c r="M58">
        <v>0</v>
      </c>
    </row>
    <row r="59" spans="1:13" x14ac:dyDescent="0.25">
      <c r="A59" t="s">
        <v>79</v>
      </c>
      <c r="B59">
        <v>337847.82</v>
      </c>
      <c r="C59">
        <v>3346.39</v>
      </c>
      <c r="D59">
        <v>341194.21</v>
      </c>
      <c r="E59">
        <v>8450</v>
      </c>
      <c r="F59">
        <v>150</v>
      </c>
      <c r="G59">
        <v>8600</v>
      </c>
      <c r="H59">
        <v>8600</v>
      </c>
      <c r="I59">
        <v>9850</v>
      </c>
      <c r="J59">
        <v>0</v>
      </c>
      <c r="K59">
        <v>6300</v>
      </c>
      <c r="L59">
        <v>41</v>
      </c>
      <c r="M59">
        <v>1</v>
      </c>
    </row>
    <row r="60" spans="1:13" x14ac:dyDescent="0.25">
      <c r="A60" t="s">
        <v>80</v>
      </c>
      <c r="B60">
        <v>104894.11</v>
      </c>
      <c r="C60">
        <v>0</v>
      </c>
      <c r="D60">
        <v>104894.11</v>
      </c>
      <c r="E60">
        <v>2150</v>
      </c>
      <c r="F60">
        <v>0</v>
      </c>
      <c r="G60">
        <v>2150</v>
      </c>
      <c r="H60">
        <v>2150</v>
      </c>
      <c r="I60">
        <v>2200</v>
      </c>
      <c r="J60">
        <v>1817.74</v>
      </c>
      <c r="K60">
        <v>1500</v>
      </c>
      <c r="L60">
        <v>10</v>
      </c>
      <c r="M60">
        <v>0</v>
      </c>
    </row>
    <row r="61" spans="1:13" x14ac:dyDescent="0.25">
      <c r="A61" t="s">
        <v>145</v>
      </c>
      <c r="B61">
        <v>82822.38</v>
      </c>
      <c r="C61">
        <v>0</v>
      </c>
      <c r="D61">
        <v>82822.38</v>
      </c>
      <c r="E61">
        <v>1600</v>
      </c>
      <c r="F61">
        <v>0</v>
      </c>
      <c r="G61">
        <v>1600</v>
      </c>
      <c r="H61">
        <v>1902.5</v>
      </c>
      <c r="I61">
        <v>2020</v>
      </c>
      <c r="J61">
        <v>1427.64</v>
      </c>
      <c r="K61">
        <v>1200</v>
      </c>
      <c r="L61">
        <v>8</v>
      </c>
      <c r="M61">
        <v>0</v>
      </c>
    </row>
    <row r="62" spans="1:13" x14ac:dyDescent="0.25">
      <c r="A62" t="s">
        <v>81</v>
      </c>
      <c r="B62">
        <v>59088.53</v>
      </c>
      <c r="C62">
        <v>0</v>
      </c>
      <c r="D62">
        <v>59088.53</v>
      </c>
      <c r="E62">
        <v>1200</v>
      </c>
      <c r="F62">
        <v>0</v>
      </c>
      <c r="G62">
        <v>1200</v>
      </c>
      <c r="H62">
        <v>1200</v>
      </c>
      <c r="I62">
        <v>800</v>
      </c>
      <c r="J62">
        <v>1024.0899999999999</v>
      </c>
      <c r="K62">
        <v>900</v>
      </c>
      <c r="L62">
        <v>6</v>
      </c>
      <c r="M62">
        <v>0</v>
      </c>
    </row>
    <row r="63" spans="1:13" x14ac:dyDescent="0.25">
      <c r="A63" t="s">
        <v>82</v>
      </c>
      <c r="B63">
        <v>14910.5</v>
      </c>
      <c r="C63">
        <v>0</v>
      </c>
      <c r="D63">
        <v>14910.5</v>
      </c>
      <c r="E63">
        <v>400</v>
      </c>
      <c r="F63">
        <v>0</v>
      </c>
      <c r="G63">
        <v>400</v>
      </c>
      <c r="H63">
        <v>400</v>
      </c>
      <c r="I63">
        <v>600</v>
      </c>
      <c r="J63">
        <v>247.83</v>
      </c>
      <c r="K63">
        <v>300</v>
      </c>
      <c r="L63">
        <v>2</v>
      </c>
      <c r="M63">
        <v>0</v>
      </c>
    </row>
    <row r="64" spans="1:13" x14ac:dyDescent="0.25">
      <c r="A64" t="s">
        <v>83</v>
      </c>
      <c r="B64">
        <v>27240</v>
      </c>
      <c r="C64">
        <v>0</v>
      </c>
      <c r="D64">
        <v>27240</v>
      </c>
      <c r="E64">
        <v>425</v>
      </c>
      <c r="F64">
        <v>0</v>
      </c>
      <c r="G64">
        <v>425</v>
      </c>
      <c r="H64">
        <v>630.85</v>
      </c>
      <c r="I64">
        <v>650</v>
      </c>
      <c r="J64">
        <v>473.39</v>
      </c>
      <c r="K64">
        <v>300</v>
      </c>
      <c r="L64">
        <v>2</v>
      </c>
      <c r="M64">
        <v>0</v>
      </c>
    </row>
    <row r="65" spans="1:13" x14ac:dyDescent="0.25">
      <c r="A65" t="s">
        <v>84</v>
      </c>
      <c r="B65">
        <v>67381.27</v>
      </c>
      <c r="C65">
        <v>0</v>
      </c>
      <c r="D65">
        <v>67381.27</v>
      </c>
      <c r="E65">
        <v>1200</v>
      </c>
      <c r="F65">
        <v>0</v>
      </c>
      <c r="G65">
        <v>1200</v>
      </c>
      <c r="H65">
        <v>1578.77</v>
      </c>
      <c r="I65">
        <v>1350</v>
      </c>
      <c r="J65">
        <v>1155.8699999999999</v>
      </c>
      <c r="K65">
        <v>900</v>
      </c>
      <c r="L65">
        <v>6</v>
      </c>
      <c r="M65">
        <v>0</v>
      </c>
    </row>
    <row r="66" spans="1:13" x14ac:dyDescent="0.25">
      <c r="A66" t="s">
        <v>86</v>
      </c>
      <c r="B66">
        <v>54095.28</v>
      </c>
      <c r="C66">
        <v>0</v>
      </c>
      <c r="D66">
        <v>54095.28</v>
      </c>
      <c r="E66">
        <v>1260</v>
      </c>
      <c r="F66">
        <v>0</v>
      </c>
      <c r="G66">
        <v>1260</v>
      </c>
      <c r="H66">
        <v>1153.96</v>
      </c>
      <c r="I66">
        <v>850</v>
      </c>
      <c r="J66">
        <v>939.52</v>
      </c>
      <c r="K66">
        <v>750</v>
      </c>
      <c r="L66">
        <v>5</v>
      </c>
      <c r="M66">
        <v>0</v>
      </c>
    </row>
    <row r="67" spans="1:13" x14ac:dyDescent="0.25">
      <c r="A67" t="s">
        <v>88</v>
      </c>
      <c r="B67">
        <v>50191.14</v>
      </c>
      <c r="C67">
        <v>0</v>
      </c>
      <c r="D67">
        <v>50191.14</v>
      </c>
      <c r="E67">
        <v>1182.42</v>
      </c>
      <c r="F67">
        <v>0</v>
      </c>
      <c r="G67">
        <v>1182.42</v>
      </c>
      <c r="H67">
        <v>1182.42</v>
      </c>
      <c r="I67">
        <v>1200</v>
      </c>
      <c r="J67">
        <v>857.82</v>
      </c>
      <c r="K67">
        <v>900</v>
      </c>
      <c r="L67">
        <v>6</v>
      </c>
      <c r="M67">
        <v>0</v>
      </c>
    </row>
    <row r="68" spans="1:13" x14ac:dyDescent="0.25">
      <c r="A68" t="s">
        <v>89</v>
      </c>
      <c r="B68">
        <v>22982.82</v>
      </c>
      <c r="C68">
        <v>0</v>
      </c>
      <c r="D68">
        <v>22982.82</v>
      </c>
      <c r="E68">
        <v>575</v>
      </c>
      <c r="F68">
        <v>0</v>
      </c>
      <c r="G68">
        <v>575</v>
      </c>
      <c r="H68">
        <v>575</v>
      </c>
      <c r="I68">
        <v>640</v>
      </c>
      <c r="J68">
        <v>389.14</v>
      </c>
      <c r="K68">
        <v>450</v>
      </c>
      <c r="L68">
        <v>3</v>
      </c>
      <c r="M68">
        <v>0</v>
      </c>
    </row>
    <row r="69" spans="1:13" x14ac:dyDescent="0.25">
      <c r="A69" t="s">
        <v>91</v>
      </c>
      <c r="B69">
        <v>99990</v>
      </c>
      <c r="C69">
        <v>0</v>
      </c>
      <c r="D69">
        <v>99990</v>
      </c>
      <c r="E69">
        <v>1575</v>
      </c>
      <c r="F69">
        <v>0</v>
      </c>
      <c r="G69">
        <v>1575</v>
      </c>
      <c r="H69">
        <v>1575</v>
      </c>
      <c r="I69">
        <v>1670</v>
      </c>
      <c r="J69">
        <v>1762.88</v>
      </c>
      <c r="K69">
        <v>1200</v>
      </c>
      <c r="L69">
        <v>8</v>
      </c>
      <c r="M69">
        <v>0</v>
      </c>
    </row>
    <row r="70" spans="1:13" x14ac:dyDescent="0.25">
      <c r="A70" t="s">
        <v>92</v>
      </c>
      <c r="B70">
        <v>117604.52</v>
      </c>
      <c r="C70">
        <v>0</v>
      </c>
      <c r="D70">
        <v>117604.52</v>
      </c>
      <c r="E70">
        <v>2682.24</v>
      </c>
      <c r="F70">
        <v>0</v>
      </c>
      <c r="G70">
        <v>2682.24</v>
      </c>
      <c r="H70">
        <v>2776.75</v>
      </c>
      <c r="I70">
        <v>2540</v>
      </c>
      <c r="J70">
        <v>0</v>
      </c>
      <c r="K70">
        <v>1800</v>
      </c>
      <c r="L70">
        <v>12</v>
      </c>
      <c r="M70">
        <v>0</v>
      </c>
    </row>
    <row r="71" spans="1:13" x14ac:dyDescent="0.25">
      <c r="A71" t="s">
        <v>93</v>
      </c>
      <c r="B71">
        <v>61081.29</v>
      </c>
      <c r="C71">
        <v>0</v>
      </c>
      <c r="D71">
        <v>61081.29</v>
      </c>
      <c r="E71">
        <v>1000</v>
      </c>
      <c r="F71">
        <v>0</v>
      </c>
      <c r="G71">
        <v>1000</v>
      </c>
      <c r="H71">
        <v>1000</v>
      </c>
      <c r="I71">
        <v>1060</v>
      </c>
      <c r="J71">
        <v>1074.42</v>
      </c>
      <c r="K71">
        <v>750</v>
      </c>
      <c r="L71">
        <v>5</v>
      </c>
      <c r="M71">
        <v>0</v>
      </c>
    </row>
    <row r="72" spans="1:13" x14ac:dyDescent="0.25">
      <c r="A72" t="s">
        <v>146</v>
      </c>
      <c r="B72">
        <v>7901.67</v>
      </c>
      <c r="C72">
        <v>0</v>
      </c>
      <c r="D72">
        <v>7901.67</v>
      </c>
      <c r="E72">
        <v>200</v>
      </c>
      <c r="F72">
        <v>0</v>
      </c>
      <c r="G72">
        <v>200</v>
      </c>
      <c r="H72">
        <v>200</v>
      </c>
      <c r="I72">
        <v>200</v>
      </c>
      <c r="J72">
        <v>134.16999999999999</v>
      </c>
      <c r="K72">
        <v>150</v>
      </c>
      <c r="L72">
        <v>1</v>
      </c>
      <c r="M72">
        <v>0</v>
      </c>
    </row>
    <row r="73" spans="1:13" x14ac:dyDescent="0.25">
      <c r="A73" t="s">
        <v>95</v>
      </c>
      <c r="B73">
        <v>4400</v>
      </c>
      <c r="C73">
        <v>0</v>
      </c>
      <c r="D73">
        <v>4400</v>
      </c>
      <c r="E73">
        <v>200</v>
      </c>
      <c r="F73">
        <v>0</v>
      </c>
      <c r="G73">
        <v>200</v>
      </c>
      <c r="H73">
        <v>200</v>
      </c>
      <c r="I73">
        <v>200</v>
      </c>
      <c r="J73">
        <v>68.47</v>
      </c>
      <c r="K73">
        <v>150</v>
      </c>
      <c r="L73">
        <v>1</v>
      </c>
      <c r="M73">
        <v>0</v>
      </c>
    </row>
    <row r="74" spans="1:13" x14ac:dyDescent="0.25">
      <c r="A74" t="s">
        <v>96</v>
      </c>
      <c r="B74">
        <v>7650</v>
      </c>
      <c r="C74">
        <v>0</v>
      </c>
      <c r="D74">
        <v>7650</v>
      </c>
      <c r="E74">
        <v>200</v>
      </c>
      <c r="F74">
        <v>0</v>
      </c>
      <c r="G74">
        <v>200</v>
      </c>
      <c r="H74">
        <v>200</v>
      </c>
      <c r="I74">
        <v>200</v>
      </c>
      <c r="J74">
        <v>129.44</v>
      </c>
      <c r="K74">
        <v>150</v>
      </c>
      <c r="L74">
        <v>1</v>
      </c>
      <c r="M74">
        <v>0</v>
      </c>
    </row>
    <row r="75" spans="1:13" x14ac:dyDescent="0.25">
      <c r="A75" t="s">
        <v>97</v>
      </c>
      <c r="B75">
        <v>56642.25</v>
      </c>
      <c r="C75">
        <v>0</v>
      </c>
      <c r="D75">
        <v>56642.25</v>
      </c>
      <c r="E75">
        <v>1130</v>
      </c>
      <c r="F75">
        <v>0</v>
      </c>
      <c r="G75">
        <v>1130</v>
      </c>
      <c r="H75">
        <v>1130</v>
      </c>
      <c r="I75">
        <v>1050</v>
      </c>
      <c r="J75">
        <v>986.45</v>
      </c>
      <c r="K75">
        <v>750</v>
      </c>
      <c r="L75">
        <v>5</v>
      </c>
      <c r="M75">
        <v>0</v>
      </c>
    </row>
    <row r="76" spans="1:13" x14ac:dyDescent="0.25">
      <c r="A76" t="s">
        <v>98</v>
      </c>
      <c r="B76">
        <v>70417.81</v>
      </c>
      <c r="C76">
        <v>3362.16</v>
      </c>
      <c r="D76">
        <v>73779.97</v>
      </c>
      <c r="E76">
        <v>1578.92</v>
      </c>
      <c r="F76">
        <v>125</v>
      </c>
      <c r="G76">
        <v>1703.92</v>
      </c>
      <c r="H76">
        <v>1703.92</v>
      </c>
      <c r="I76">
        <v>1800</v>
      </c>
      <c r="J76">
        <v>1257.33</v>
      </c>
      <c r="K76">
        <v>1350</v>
      </c>
      <c r="L76">
        <v>8</v>
      </c>
      <c r="M76">
        <v>1</v>
      </c>
    </row>
    <row r="77" spans="1:13" x14ac:dyDescent="0.25">
      <c r="A77" t="s">
        <v>99</v>
      </c>
      <c r="B77">
        <v>75030.48</v>
      </c>
      <c r="C77">
        <v>3058.05</v>
      </c>
      <c r="D77">
        <v>78088.53</v>
      </c>
      <c r="E77">
        <v>2000</v>
      </c>
      <c r="F77">
        <v>0</v>
      </c>
      <c r="G77">
        <v>2000</v>
      </c>
      <c r="H77">
        <v>1466.68</v>
      </c>
      <c r="I77">
        <v>1633.35</v>
      </c>
      <c r="J77">
        <v>2893.21</v>
      </c>
      <c r="K77">
        <v>1500</v>
      </c>
      <c r="L77">
        <v>9</v>
      </c>
      <c r="M77">
        <v>1</v>
      </c>
    </row>
    <row r="78" spans="1:13" x14ac:dyDescent="0.25">
      <c r="A78" t="s">
        <v>100</v>
      </c>
      <c r="B78">
        <v>130721.16</v>
      </c>
      <c r="C78">
        <v>11814</v>
      </c>
      <c r="D78">
        <v>142535.16</v>
      </c>
      <c r="E78">
        <v>2975</v>
      </c>
      <c r="F78">
        <v>600</v>
      </c>
      <c r="G78">
        <v>3575</v>
      </c>
      <c r="H78">
        <v>3550</v>
      </c>
      <c r="I78">
        <v>4583.33</v>
      </c>
      <c r="J78">
        <v>2375.46</v>
      </c>
      <c r="K78">
        <v>2850</v>
      </c>
      <c r="L78">
        <v>15</v>
      </c>
      <c r="M78">
        <v>4</v>
      </c>
    </row>
    <row r="79" spans="1:13" x14ac:dyDescent="0.25">
      <c r="A79" t="s">
        <v>101</v>
      </c>
      <c r="B79">
        <v>109314.87</v>
      </c>
      <c r="C79">
        <v>0</v>
      </c>
      <c r="D79">
        <v>109314.87</v>
      </c>
      <c r="E79">
        <v>2050</v>
      </c>
      <c r="F79">
        <v>0</v>
      </c>
      <c r="G79">
        <v>2050</v>
      </c>
      <c r="H79">
        <v>2050</v>
      </c>
      <c r="I79">
        <v>2050</v>
      </c>
      <c r="J79">
        <v>0</v>
      </c>
      <c r="K79">
        <v>1500</v>
      </c>
      <c r="L79">
        <v>10</v>
      </c>
      <c r="M79">
        <v>0</v>
      </c>
    </row>
    <row r="80" spans="1:13" x14ac:dyDescent="0.25">
      <c r="A80" t="s">
        <v>102</v>
      </c>
      <c r="B80">
        <v>15971.37</v>
      </c>
      <c r="C80">
        <v>0</v>
      </c>
      <c r="D80">
        <v>15971.37</v>
      </c>
      <c r="E80">
        <v>437.5</v>
      </c>
      <c r="F80">
        <v>0</v>
      </c>
      <c r="G80">
        <v>437.5</v>
      </c>
      <c r="H80">
        <v>437.5</v>
      </c>
      <c r="I80">
        <v>400</v>
      </c>
      <c r="J80">
        <v>273.36</v>
      </c>
      <c r="K80">
        <v>300</v>
      </c>
      <c r="L80">
        <v>2</v>
      </c>
      <c r="M80">
        <v>0</v>
      </c>
    </row>
    <row r="81" spans="1:13" x14ac:dyDescent="0.25">
      <c r="A81" t="s">
        <v>103</v>
      </c>
      <c r="B81">
        <v>36480.58</v>
      </c>
      <c r="C81">
        <v>0</v>
      </c>
      <c r="D81">
        <v>36480.58</v>
      </c>
      <c r="E81">
        <v>825.78</v>
      </c>
      <c r="F81">
        <v>0</v>
      </c>
      <c r="G81">
        <v>825.78</v>
      </c>
      <c r="H81">
        <v>825.78</v>
      </c>
      <c r="I81">
        <v>630</v>
      </c>
      <c r="J81">
        <v>643.17999999999995</v>
      </c>
      <c r="K81">
        <v>450</v>
      </c>
      <c r="L81">
        <v>3</v>
      </c>
      <c r="M81">
        <v>0</v>
      </c>
    </row>
    <row r="82" spans="1:13" x14ac:dyDescent="0.25">
      <c r="A82" t="s">
        <v>147</v>
      </c>
      <c r="B82">
        <v>26217.03</v>
      </c>
      <c r="C82">
        <v>0</v>
      </c>
      <c r="D82">
        <v>26217.03</v>
      </c>
      <c r="E82">
        <v>650</v>
      </c>
      <c r="F82">
        <v>0</v>
      </c>
      <c r="G82">
        <v>650</v>
      </c>
      <c r="H82">
        <v>650</v>
      </c>
      <c r="I82">
        <v>800</v>
      </c>
      <c r="J82">
        <v>445.87</v>
      </c>
      <c r="K82">
        <v>450</v>
      </c>
      <c r="L82">
        <v>3</v>
      </c>
      <c r="M82">
        <v>0</v>
      </c>
    </row>
    <row r="83" spans="1:13" x14ac:dyDescent="0.25">
      <c r="A83" t="s">
        <v>105</v>
      </c>
      <c r="B83">
        <v>166281.94</v>
      </c>
      <c r="C83">
        <v>0</v>
      </c>
      <c r="D83">
        <v>166281.94</v>
      </c>
      <c r="E83">
        <v>3594.79</v>
      </c>
      <c r="F83">
        <v>0</v>
      </c>
      <c r="G83">
        <v>3594.79</v>
      </c>
      <c r="H83">
        <v>3594.79</v>
      </c>
      <c r="I83">
        <v>4600</v>
      </c>
      <c r="J83">
        <v>2847.63</v>
      </c>
      <c r="K83">
        <v>2700</v>
      </c>
      <c r="L83">
        <v>18</v>
      </c>
      <c r="M83">
        <v>0</v>
      </c>
    </row>
    <row r="84" spans="1:13" x14ac:dyDescent="0.25">
      <c r="A84" t="s">
        <v>106</v>
      </c>
      <c r="B84">
        <v>8000</v>
      </c>
      <c r="C84">
        <v>0</v>
      </c>
      <c r="D84">
        <v>8000</v>
      </c>
      <c r="E84">
        <v>200</v>
      </c>
      <c r="F84">
        <v>0</v>
      </c>
      <c r="G84">
        <v>200</v>
      </c>
      <c r="H84">
        <v>200</v>
      </c>
      <c r="I84">
        <v>170</v>
      </c>
      <c r="J84">
        <v>136.57</v>
      </c>
      <c r="K84">
        <v>150</v>
      </c>
      <c r="L84">
        <v>1</v>
      </c>
      <c r="M84">
        <v>0</v>
      </c>
    </row>
    <row r="85" spans="1:13" x14ac:dyDescent="0.25">
      <c r="A85" t="s">
        <v>107</v>
      </c>
      <c r="B85">
        <v>56590.06</v>
      </c>
      <c r="C85">
        <v>0</v>
      </c>
      <c r="D85">
        <v>56590.06</v>
      </c>
      <c r="E85">
        <v>1050</v>
      </c>
      <c r="F85">
        <v>0</v>
      </c>
      <c r="G85">
        <v>1050</v>
      </c>
      <c r="H85">
        <v>1050</v>
      </c>
      <c r="I85">
        <v>1000</v>
      </c>
      <c r="J85">
        <v>994.34</v>
      </c>
      <c r="K85">
        <v>750</v>
      </c>
      <c r="L85">
        <v>5</v>
      </c>
      <c r="M85">
        <v>0</v>
      </c>
    </row>
    <row r="86" spans="1:13" x14ac:dyDescent="0.25">
      <c r="A86" t="s">
        <v>108</v>
      </c>
      <c r="B86">
        <v>38886.07</v>
      </c>
      <c r="C86">
        <v>0</v>
      </c>
      <c r="D86">
        <v>38886.07</v>
      </c>
      <c r="E86">
        <v>625</v>
      </c>
      <c r="F86">
        <v>0</v>
      </c>
      <c r="G86">
        <v>625</v>
      </c>
      <c r="H86">
        <v>625</v>
      </c>
      <c r="I86">
        <v>670</v>
      </c>
      <c r="J86">
        <v>685.04</v>
      </c>
      <c r="K86">
        <v>450</v>
      </c>
      <c r="L86">
        <v>3</v>
      </c>
      <c r="M86">
        <v>0</v>
      </c>
    </row>
    <row r="87" spans="1:13" x14ac:dyDescent="0.25">
      <c r="A87" t="s">
        <v>109</v>
      </c>
      <c r="B87">
        <v>145950.57</v>
      </c>
      <c r="C87">
        <v>0</v>
      </c>
      <c r="D87">
        <v>145950.57</v>
      </c>
      <c r="E87">
        <v>2800</v>
      </c>
      <c r="F87">
        <v>0</v>
      </c>
      <c r="G87">
        <v>2800</v>
      </c>
      <c r="H87">
        <v>2800</v>
      </c>
      <c r="I87">
        <v>2810</v>
      </c>
      <c r="J87">
        <v>0</v>
      </c>
      <c r="K87">
        <v>2100</v>
      </c>
      <c r="L87">
        <v>14</v>
      </c>
      <c r="M87">
        <v>0</v>
      </c>
    </row>
    <row r="88" spans="1:13" x14ac:dyDescent="0.25">
      <c r="A88" t="s">
        <v>110</v>
      </c>
      <c r="B88">
        <v>106503</v>
      </c>
      <c r="C88">
        <v>24468.45</v>
      </c>
      <c r="D88">
        <v>130971.45</v>
      </c>
      <c r="E88">
        <v>2150</v>
      </c>
      <c r="F88">
        <v>1087.5</v>
      </c>
      <c r="G88">
        <v>3237.5</v>
      </c>
      <c r="H88">
        <v>3237.5</v>
      </c>
      <c r="I88">
        <v>3200</v>
      </c>
      <c r="J88">
        <v>2230.5</v>
      </c>
      <c r="K88">
        <v>2400</v>
      </c>
      <c r="L88">
        <v>10</v>
      </c>
      <c r="M88">
        <v>7</v>
      </c>
    </row>
    <row r="89" spans="1:13" x14ac:dyDescent="0.25">
      <c r="A89" t="s">
        <v>111</v>
      </c>
      <c r="B89">
        <v>31639.95</v>
      </c>
      <c r="C89">
        <v>5773.25</v>
      </c>
      <c r="D89">
        <v>37413.199999999997</v>
      </c>
      <c r="E89">
        <v>600</v>
      </c>
      <c r="F89">
        <v>125</v>
      </c>
      <c r="G89">
        <v>725</v>
      </c>
      <c r="H89">
        <v>725</v>
      </c>
      <c r="I89">
        <v>900</v>
      </c>
      <c r="J89">
        <v>549.47</v>
      </c>
      <c r="K89">
        <v>600</v>
      </c>
      <c r="L89">
        <v>3</v>
      </c>
      <c r="M89">
        <v>1</v>
      </c>
    </row>
    <row r="90" spans="1:13" x14ac:dyDescent="0.25">
      <c r="A90" t="s">
        <v>112</v>
      </c>
      <c r="B90">
        <v>63875.54</v>
      </c>
      <c r="C90">
        <v>0</v>
      </c>
      <c r="D90">
        <v>63875.54</v>
      </c>
      <c r="E90">
        <v>1466.28</v>
      </c>
      <c r="F90">
        <v>0</v>
      </c>
      <c r="G90">
        <v>1466.28</v>
      </c>
      <c r="H90">
        <v>1466.28</v>
      </c>
      <c r="I90">
        <v>1700</v>
      </c>
      <c r="J90">
        <v>1107.93</v>
      </c>
      <c r="K90">
        <v>1050</v>
      </c>
      <c r="L90">
        <v>7</v>
      </c>
      <c r="M90">
        <v>0</v>
      </c>
    </row>
    <row r="91" spans="1:13" x14ac:dyDescent="0.25">
      <c r="A91" t="s">
        <v>113</v>
      </c>
      <c r="B91">
        <v>45241.4</v>
      </c>
      <c r="C91">
        <v>0</v>
      </c>
      <c r="D91">
        <v>45241.4</v>
      </c>
      <c r="E91">
        <v>1100</v>
      </c>
      <c r="F91">
        <v>0</v>
      </c>
      <c r="G91">
        <v>1100</v>
      </c>
      <c r="H91">
        <v>1100</v>
      </c>
      <c r="I91">
        <v>940</v>
      </c>
      <c r="J91">
        <v>0</v>
      </c>
      <c r="K91">
        <v>900</v>
      </c>
      <c r="L91">
        <v>6</v>
      </c>
      <c r="M91">
        <v>0</v>
      </c>
    </row>
    <row r="92" spans="1:13" x14ac:dyDescent="0.25">
      <c r="A92" t="s">
        <v>114</v>
      </c>
      <c r="B92">
        <v>89798.39</v>
      </c>
      <c r="C92">
        <v>3433.73</v>
      </c>
      <c r="D92">
        <v>93232.12</v>
      </c>
      <c r="E92">
        <v>1575</v>
      </c>
      <c r="F92">
        <v>150</v>
      </c>
      <c r="G92">
        <v>1725</v>
      </c>
      <c r="H92">
        <v>1725</v>
      </c>
      <c r="I92">
        <v>1860</v>
      </c>
      <c r="J92">
        <v>0</v>
      </c>
      <c r="K92">
        <v>1350</v>
      </c>
      <c r="L92">
        <v>8</v>
      </c>
      <c r="M92">
        <v>1</v>
      </c>
    </row>
    <row r="93" spans="1:13" x14ac:dyDescent="0.25">
      <c r="A93" t="s">
        <v>115</v>
      </c>
      <c r="B93">
        <v>173603.17</v>
      </c>
      <c r="C93">
        <v>2025.87</v>
      </c>
      <c r="D93">
        <v>175629.04</v>
      </c>
      <c r="E93">
        <v>3940.97</v>
      </c>
      <c r="F93">
        <v>150</v>
      </c>
      <c r="G93">
        <v>4090.97</v>
      </c>
      <c r="H93">
        <v>4090.97</v>
      </c>
      <c r="I93">
        <v>4250</v>
      </c>
      <c r="J93">
        <v>0</v>
      </c>
      <c r="K93">
        <v>2250</v>
      </c>
      <c r="L93">
        <v>16</v>
      </c>
      <c r="M93">
        <v>1</v>
      </c>
    </row>
    <row r="94" spans="1:13" x14ac:dyDescent="0.25">
      <c r="A94" t="s">
        <v>116</v>
      </c>
      <c r="B94">
        <v>41552.35</v>
      </c>
      <c r="C94">
        <v>0</v>
      </c>
      <c r="D94">
        <v>41552.35</v>
      </c>
      <c r="E94">
        <v>953.34</v>
      </c>
      <c r="F94">
        <v>0</v>
      </c>
      <c r="G94">
        <v>953.34</v>
      </c>
      <c r="H94">
        <v>953.34</v>
      </c>
      <c r="I94">
        <v>400</v>
      </c>
      <c r="J94">
        <v>0</v>
      </c>
      <c r="K94">
        <v>300</v>
      </c>
      <c r="L94">
        <v>2</v>
      </c>
      <c r="M94">
        <v>0</v>
      </c>
    </row>
    <row r="95" spans="1:13" x14ac:dyDescent="0.25">
      <c r="A95" t="s">
        <v>117</v>
      </c>
      <c r="B95">
        <v>25166.38</v>
      </c>
      <c r="C95">
        <v>0</v>
      </c>
      <c r="D95">
        <v>25166.38</v>
      </c>
      <c r="E95">
        <v>450</v>
      </c>
      <c r="F95">
        <v>0</v>
      </c>
      <c r="G95">
        <v>450</v>
      </c>
      <c r="H95">
        <v>450</v>
      </c>
      <c r="I95">
        <v>400</v>
      </c>
      <c r="J95">
        <v>442.11</v>
      </c>
      <c r="K95">
        <v>300</v>
      </c>
      <c r="L95">
        <v>2</v>
      </c>
      <c r="M95">
        <v>0</v>
      </c>
    </row>
    <row r="96" spans="1:13" x14ac:dyDescent="0.25">
      <c r="A96" t="s">
        <v>118</v>
      </c>
      <c r="B96">
        <v>0</v>
      </c>
      <c r="C96">
        <v>16309.41</v>
      </c>
      <c r="D96">
        <v>16309.41</v>
      </c>
      <c r="E96">
        <v>0</v>
      </c>
      <c r="F96">
        <v>650</v>
      </c>
      <c r="G96">
        <v>650</v>
      </c>
      <c r="H96">
        <v>470</v>
      </c>
      <c r="I96">
        <v>850</v>
      </c>
      <c r="J96">
        <v>213.72</v>
      </c>
      <c r="K96">
        <v>600</v>
      </c>
      <c r="L96">
        <v>0</v>
      </c>
      <c r="M96">
        <v>5</v>
      </c>
    </row>
    <row r="97" spans="1:13" x14ac:dyDescent="0.25">
      <c r="A97" t="s">
        <v>120</v>
      </c>
      <c r="B97">
        <v>23020.3</v>
      </c>
      <c r="C97">
        <v>0</v>
      </c>
      <c r="D97">
        <v>23020.3</v>
      </c>
      <c r="E97">
        <v>625</v>
      </c>
      <c r="F97">
        <v>0</v>
      </c>
      <c r="G97">
        <v>625</v>
      </c>
      <c r="H97">
        <v>625</v>
      </c>
      <c r="I97">
        <v>600</v>
      </c>
      <c r="J97">
        <v>388.72</v>
      </c>
      <c r="K97">
        <v>450</v>
      </c>
      <c r="L97">
        <v>3</v>
      </c>
      <c r="M97">
        <v>0</v>
      </c>
    </row>
    <row r="98" spans="1:13" x14ac:dyDescent="0.25">
      <c r="A98" t="s">
        <v>121</v>
      </c>
      <c r="B98">
        <v>15774</v>
      </c>
      <c r="C98">
        <v>0</v>
      </c>
      <c r="D98">
        <v>15774</v>
      </c>
      <c r="E98">
        <v>400</v>
      </c>
      <c r="F98">
        <v>0</v>
      </c>
      <c r="G98">
        <v>400</v>
      </c>
      <c r="H98">
        <v>400</v>
      </c>
      <c r="I98">
        <v>400</v>
      </c>
      <c r="J98">
        <v>0</v>
      </c>
      <c r="K98">
        <v>300</v>
      </c>
      <c r="L98">
        <v>2</v>
      </c>
      <c r="M98">
        <v>0</v>
      </c>
    </row>
    <row r="99" spans="1:13" x14ac:dyDescent="0.25">
      <c r="A99" t="s">
        <v>122</v>
      </c>
      <c r="B99">
        <v>49380</v>
      </c>
      <c r="C99">
        <v>7655</v>
      </c>
      <c r="D99">
        <v>57035</v>
      </c>
      <c r="E99">
        <v>1380</v>
      </c>
      <c r="F99">
        <v>450</v>
      </c>
      <c r="G99">
        <v>1830</v>
      </c>
      <c r="H99">
        <v>550</v>
      </c>
      <c r="I99">
        <v>600</v>
      </c>
      <c r="J99">
        <v>942.22</v>
      </c>
      <c r="K99">
        <v>1350</v>
      </c>
      <c r="L99">
        <v>6</v>
      </c>
      <c r="M99">
        <v>3</v>
      </c>
    </row>
    <row r="100" spans="1:13" x14ac:dyDescent="0.25">
      <c r="A100" t="s">
        <v>123</v>
      </c>
      <c r="B100">
        <v>26736.5</v>
      </c>
      <c r="C100">
        <v>0</v>
      </c>
      <c r="D100">
        <v>26736.5</v>
      </c>
      <c r="E100">
        <v>400</v>
      </c>
      <c r="F100">
        <v>0</v>
      </c>
      <c r="G100">
        <v>400</v>
      </c>
      <c r="H100">
        <v>400</v>
      </c>
      <c r="I100">
        <v>400</v>
      </c>
      <c r="J100">
        <v>473.43</v>
      </c>
      <c r="K100">
        <v>300</v>
      </c>
      <c r="L100">
        <v>2</v>
      </c>
      <c r="M100">
        <v>0</v>
      </c>
    </row>
    <row r="101" spans="1:13" x14ac:dyDescent="0.25">
      <c r="A101" t="s">
        <v>125</v>
      </c>
      <c r="B101">
        <v>20107.650000000001</v>
      </c>
      <c r="C101">
        <v>0</v>
      </c>
      <c r="D101">
        <v>20107.650000000001</v>
      </c>
      <c r="E101">
        <v>375</v>
      </c>
      <c r="F101">
        <v>0</v>
      </c>
      <c r="G101">
        <v>375</v>
      </c>
      <c r="H101">
        <v>461.78</v>
      </c>
      <c r="I101">
        <v>500</v>
      </c>
      <c r="J101">
        <v>346.52</v>
      </c>
      <c r="K101">
        <v>300</v>
      </c>
      <c r="L101">
        <v>2</v>
      </c>
      <c r="M101">
        <v>0</v>
      </c>
    </row>
    <row r="102" spans="1:13" x14ac:dyDescent="0.25">
      <c r="A102" t="s">
        <v>126</v>
      </c>
      <c r="B102">
        <v>32067.61</v>
      </c>
      <c r="C102">
        <v>5517.3</v>
      </c>
      <c r="D102">
        <v>37584.910000000003</v>
      </c>
      <c r="E102">
        <v>712.91</v>
      </c>
      <c r="F102">
        <v>275</v>
      </c>
      <c r="G102">
        <v>987.91</v>
      </c>
      <c r="H102">
        <v>987.91</v>
      </c>
      <c r="I102">
        <v>1000</v>
      </c>
      <c r="J102">
        <v>0</v>
      </c>
      <c r="K102">
        <v>600</v>
      </c>
      <c r="L102">
        <v>3</v>
      </c>
      <c r="M102">
        <v>2</v>
      </c>
    </row>
    <row r="103" spans="1:13" x14ac:dyDescent="0.25">
      <c r="A103" t="s">
        <v>127</v>
      </c>
      <c r="B103">
        <v>157957.82</v>
      </c>
      <c r="C103">
        <v>0</v>
      </c>
      <c r="D103">
        <v>157957.82</v>
      </c>
      <c r="E103">
        <v>2950</v>
      </c>
      <c r="F103">
        <v>0</v>
      </c>
      <c r="G103">
        <v>2950</v>
      </c>
      <c r="H103">
        <v>2850.01</v>
      </c>
      <c r="I103">
        <v>3016.68</v>
      </c>
      <c r="J103">
        <v>2755.99</v>
      </c>
      <c r="K103">
        <v>1950</v>
      </c>
      <c r="L103">
        <v>14</v>
      </c>
      <c r="M103">
        <v>0</v>
      </c>
    </row>
    <row r="104" spans="1:13" x14ac:dyDescent="0.25">
      <c r="A104" t="s">
        <v>128</v>
      </c>
      <c r="B104">
        <v>27153.01</v>
      </c>
      <c r="C104">
        <v>0</v>
      </c>
      <c r="D104">
        <v>27153.01</v>
      </c>
      <c r="E104">
        <v>600</v>
      </c>
      <c r="F104">
        <v>0</v>
      </c>
      <c r="G104">
        <v>600</v>
      </c>
      <c r="H104">
        <v>600</v>
      </c>
      <c r="I104">
        <v>700</v>
      </c>
      <c r="J104">
        <v>465.31</v>
      </c>
      <c r="K104">
        <v>450</v>
      </c>
      <c r="L104">
        <v>3</v>
      </c>
      <c r="M104">
        <v>0</v>
      </c>
    </row>
    <row r="105" spans="1:13" x14ac:dyDescent="0.25">
      <c r="A105" t="s">
        <v>129</v>
      </c>
      <c r="B105">
        <v>58383.03</v>
      </c>
      <c r="C105">
        <v>0</v>
      </c>
      <c r="D105">
        <v>58383.03</v>
      </c>
      <c r="E105">
        <v>1030</v>
      </c>
      <c r="F105">
        <v>0</v>
      </c>
      <c r="G105">
        <v>1030</v>
      </c>
      <c r="H105">
        <v>1030</v>
      </c>
      <c r="I105">
        <v>860</v>
      </c>
      <c r="J105">
        <v>1029.23</v>
      </c>
      <c r="K105">
        <v>600</v>
      </c>
      <c r="L105">
        <v>4</v>
      </c>
      <c r="M105">
        <v>0</v>
      </c>
    </row>
    <row r="106" spans="1:13" x14ac:dyDescent="0.25">
      <c r="A106" t="s">
        <v>130</v>
      </c>
      <c r="B106">
        <v>75517</v>
      </c>
      <c r="C106">
        <v>5708</v>
      </c>
      <c r="D106">
        <v>81225</v>
      </c>
      <c r="E106">
        <v>1305</v>
      </c>
      <c r="F106">
        <v>337.5</v>
      </c>
      <c r="G106">
        <v>1642.5</v>
      </c>
      <c r="H106">
        <v>1642.5</v>
      </c>
      <c r="I106">
        <v>1600</v>
      </c>
      <c r="J106">
        <v>1230.4000000000001</v>
      </c>
      <c r="K106">
        <v>1200</v>
      </c>
      <c r="L106">
        <v>6</v>
      </c>
      <c r="M106">
        <v>2</v>
      </c>
    </row>
    <row r="107" spans="1:13" x14ac:dyDescent="0.25">
      <c r="A107" t="s">
        <v>131</v>
      </c>
      <c r="B107">
        <v>63821.89</v>
      </c>
      <c r="C107">
        <v>3100</v>
      </c>
      <c r="D107">
        <v>66921.89</v>
      </c>
      <c r="E107">
        <v>1425.13</v>
      </c>
      <c r="F107">
        <v>150</v>
      </c>
      <c r="G107">
        <v>1575.13</v>
      </c>
      <c r="H107">
        <v>1425.13</v>
      </c>
      <c r="I107">
        <v>1650</v>
      </c>
      <c r="J107">
        <v>0</v>
      </c>
      <c r="K107">
        <v>900</v>
      </c>
      <c r="L107">
        <v>6</v>
      </c>
      <c r="M107">
        <v>1</v>
      </c>
    </row>
    <row r="108" spans="1:13" x14ac:dyDescent="0.25">
      <c r="A108" t="s">
        <v>132</v>
      </c>
      <c r="B108">
        <v>33785.949999999997</v>
      </c>
      <c r="C108">
        <v>0</v>
      </c>
      <c r="D108">
        <v>33785.949999999997</v>
      </c>
      <c r="E108">
        <v>781.64</v>
      </c>
      <c r="F108">
        <v>0</v>
      </c>
      <c r="G108">
        <v>781.64</v>
      </c>
      <c r="H108">
        <v>770.35</v>
      </c>
      <c r="I108">
        <v>820</v>
      </c>
      <c r="J108">
        <v>578.05999999999995</v>
      </c>
      <c r="K108">
        <v>600</v>
      </c>
      <c r="L108">
        <v>4</v>
      </c>
      <c r="M108">
        <v>0</v>
      </c>
    </row>
    <row r="109" spans="1:13" x14ac:dyDescent="0.25">
      <c r="A109" t="s">
        <v>148</v>
      </c>
      <c r="B109">
        <v>26789.200000000001</v>
      </c>
      <c r="C109">
        <v>0</v>
      </c>
      <c r="D109">
        <v>26789.200000000001</v>
      </c>
      <c r="E109">
        <v>613</v>
      </c>
      <c r="F109">
        <v>0</v>
      </c>
      <c r="G109">
        <v>613</v>
      </c>
      <c r="H109">
        <v>613</v>
      </c>
      <c r="I109">
        <v>600</v>
      </c>
      <c r="J109">
        <v>460.36</v>
      </c>
      <c r="K109">
        <v>450</v>
      </c>
      <c r="L109">
        <v>3</v>
      </c>
      <c r="M109">
        <v>0</v>
      </c>
    </row>
    <row r="110" spans="1:13" x14ac:dyDescent="0.25">
      <c r="A110" t="s">
        <v>133</v>
      </c>
      <c r="B110">
        <v>60561.81</v>
      </c>
      <c r="C110">
        <v>0</v>
      </c>
      <c r="D110">
        <v>60561.81</v>
      </c>
      <c r="E110">
        <v>1346.44</v>
      </c>
      <c r="F110">
        <v>0</v>
      </c>
      <c r="G110">
        <v>1346.44</v>
      </c>
      <c r="H110">
        <v>1346.44</v>
      </c>
      <c r="I110">
        <v>1200</v>
      </c>
      <c r="J110">
        <v>1049.05</v>
      </c>
      <c r="K110">
        <v>750</v>
      </c>
      <c r="L110">
        <v>6</v>
      </c>
      <c r="M110">
        <v>0</v>
      </c>
    </row>
    <row r="111" spans="1:13" x14ac:dyDescent="0.25">
      <c r="A111" t="s">
        <v>149</v>
      </c>
      <c r="B111">
        <v>29362.34</v>
      </c>
      <c r="C111">
        <v>0</v>
      </c>
      <c r="D111">
        <v>29362.34</v>
      </c>
      <c r="E111">
        <v>700</v>
      </c>
      <c r="F111">
        <v>0</v>
      </c>
      <c r="G111">
        <v>700</v>
      </c>
      <c r="H111">
        <v>700</v>
      </c>
      <c r="I111">
        <v>600</v>
      </c>
      <c r="J111">
        <v>329.43</v>
      </c>
      <c r="K111">
        <v>300</v>
      </c>
      <c r="L111">
        <v>3</v>
      </c>
      <c r="M111">
        <v>0</v>
      </c>
    </row>
    <row r="112" spans="1:13" x14ac:dyDescent="0.25">
      <c r="A112" t="s">
        <v>134</v>
      </c>
      <c r="B112">
        <v>54655.26</v>
      </c>
      <c r="C112">
        <v>3485.74</v>
      </c>
      <c r="D112">
        <v>58141</v>
      </c>
      <c r="E112">
        <v>1089.3</v>
      </c>
      <c r="F112">
        <v>187.5</v>
      </c>
      <c r="G112">
        <v>1276.8</v>
      </c>
      <c r="H112">
        <v>1311.9</v>
      </c>
      <c r="I112">
        <v>1452.84</v>
      </c>
      <c r="J112">
        <v>998.02</v>
      </c>
      <c r="K112">
        <v>900</v>
      </c>
      <c r="L112">
        <v>5</v>
      </c>
      <c r="M112">
        <v>1</v>
      </c>
    </row>
    <row r="113" spans="1:13" x14ac:dyDescent="0.25">
      <c r="A113" t="s">
        <v>150</v>
      </c>
      <c r="B113">
        <v>116260.18</v>
      </c>
      <c r="C113">
        <v>0</v>
      </c>
      <c r="D113">
        <v>116260.18</v>
      </c>
      <c r="E113">
        <v>2640.98</v>
      </c>
      <c r="F113">
        <v>125</v>
      </c>
      <c r="G113">
        <v>2765.98</v>
      </c>
      <c r="H113">
        <v>2765.98</v>
      </c>
      <c r="I113">
        <v>3315</v>
      </c>
      <c r="J113">
        <v>1968.24</v>
      </c>
      <c r="K113">
        <v>2550</v>
      </c>
      <c r="L113">
        <v>17</v>
      </c>
      <c r="M113">
        <v>0</v>
      </c>
    </row>
    <row r="114" spans="1:13" x14ac:dyDescent="0.25">
      <c r="A114" t="s">
        <v>135</v>
      </c>
      <c r="B114">
        <v>96598.36</v>
      </c>
      <c r="C114">
        <v>3007.07</v>
      </c>
      <c r="D114">
        <v>99605.43</v>
      </c>
      <c r="E114">
        <v>2168.3200000000002</v>
      </c>
      <c r="F114">
        <v>131.25</v>
      </c>
      <c r="G114">
        <v>2299.5700000000002</v>
      </c>
      <c r="H114">
        <v>2299.5700000000002</v>
      </c>
      <c r="I114">
        <v>2400</v>
      </c>
      <c r="J114">
        <v>1600.58</v>
      </c>
      <c r="K114">
        <v>1800</v>
      </c>
      <c r="L114">
        <v>11</v>
      </c>
      <c r="M114">
        <v>1</v>
      </c>
    </row>
    <row r="115" spans="1:13" x14ac:dyDescent="0.25">
      <c r="A115" t="s">
        <v>136</v>
      </c>
      <c r="B115">
        <v>24464.79</v>
      </c>
      <c r="C115">
        <v>2949.99</v>
      </c>
      <c r="D115">
        <v>27414.78</v>
      </c>
      <c r="E115">
        <v>1291.79</v>
      </c>
      <c r="F115">
        <v>150</v>
      </c>
      <c r="G115">
        <v>1441.79</v>
      </c>
      <c r="H115">
        <v>1228.03</v>
      </c>
      <c r="I115">
        <v>1300</v>
      </c>
      <c r="J115">
        <v>423.51</v>
      </c>
      <c r="K115">
        <v>900</v>
      </c>
      <c r="L115">
        <v>6</v>
      </c>
      <c r="M115">
        <v>1</v>
      </c>
    </row>
    <row r="116" spans="1:13" x14ac:dyDescent="0.25">
      <c r="A116" t="s">
        <v>138</v>
      </c>
      <c r="B116">
        <v>55624.5</v>
      </c>
      <c r="C116">
        <v>0</v>
      </c>
      <c r="D116">
        <v>55624.5</v>
      </c>
      <c r="E116">
        <v>1075</v>
      </c>
      <c r="F116">
        <v>0</v>
      </c>
      <c r="G116">
        <v>1075</v>
      </c>
      <c r="H116">
        <v>1075</v>
      </c>
      <c r="I116">
        <v>800</v>
      </c>
      <c r="J116">
        <v>0</v>
      </c>
      <c r="K116">
        <v>600</v>
      </c>
      <c r="L116">
        <v>5</v>
      </c>
      <c r="M116">
        <v>0</v>
      </c>
    </row>
    <row r="117" spans="1:13" x14ac:dyDescent="0.25">
      <c r="A117" t="s">
        <v>139</v>
      </c>
      <c r="B117">
        <v>18266.46</v>
      </c>
      <c r="C117">
        <v>0</v>
      </c>
      <c r="D117">
        <v>18266.46</v>
      </c>
      <c r="E117">
        <v>409.92</v>
      </c>
      <c r="F117">
        <v>0</v>
      </c>
      <c r="G117">
        <v>409.92</v>
      </c>
      <c r="H117">
        <v>409.92</v>
      </c>
      <c r="I117">
        <v>600</v>
      </c>
      <c r="J117">
        <v>0</v>
      </c>
      <c r="K117">
        <v>450</v>
      </c>
      <c r="L117">
        <v>3</v>
      </c>
      <c r="M117">
        <v>0</v>
      </c>
    </row>
    <row r="118" spans="1:13" x14ac:dyDescent="0.25">
      <c r="A118" t="s">
        <v>140</v>
      </c>
      <c r="B118">
        <v>89510.36</v>
      </c>
      <c r="C118">
        <v>0</v>
      </c>
      <c r="D118">
        <v>89510.36</v>
      </c>
      <c r="E118">
        <v>1884.53</v>
      </c>
      <c r="F118">
        <v>0</v>
      </c>
      <c r="G118">
        <v>1884.53</v>
      </c>
      <c r="H118">
        <v>1950.09</v>
      </c>
      <c r="I118">
        <v>1600</v>
      </c>
      <c r="J118">
        <v>1551.93</v>
      </c>
      <c r="K118">
        <v>1350</v>
      </c>
      <c r="L118">
        <v>9</v>
      </c>
      <c r="M118">
        <v>0</v>
      </c>
    </row>
    <row r="119" spans="1:13" x14ac:dyDescent="0.25">
      <c r="A119" t="s">
        <v>141</v>
      </c>
      <c r="B119">
        <v>43460</v>
      </c>
      <c r="C119">
        <v>0</v>
      </c>
      <c r="D119">
        <v>43460</v>
      </c>
      <c r="E119">
        <v>1000</v>
      </c>
      <c r="F119">
        <v>0</v>
      </c>
      <c r="G119">
        <v>1000</v>
      </c>
      <c r="H119">
        <v>1000</v>
      </c>
      <c r="I119">
        <v>1040</v>
      </c>
      <c r="J119">
        <v>744.19</v>
      </c>
      <c r="K119">
        <v>750</v>
      </c>
      <c r="L119">
        <v>5</v>
      </c>
      <c r="M119">
        <v>0</v>
      </c>
    </row>
    <row r="121" spans="1:13" x14ac:dyDescent="0.25">
      <c r="A121" t="s">
        <v>164</v>
      </c>
      <c r="B121">
        <f t="shared" ref="B121:M121" si="0">SUM(B2:B119)</f>
        <v>7134774.5800000001</v>
      </c>
      <c r="C121">
        <f t="shared" si="0"/>
        <v>212317.41</v>
      </c>
      <c r="D121">
        <f t="shared" si="0"/>
        <v>7347091.9900000012</v>
      </c>
      <c r="E121">
        <f t="shared" si="0"/>
        <v>154564.53000000006</v>
      </c>
      <c r="F121">
        <f t="shared" si="0"/>
        <v>9125</v>
      </c>
      <c r="G121">
        <f t="shared" si="0"/>
        <v>163689.53000000003</v>
      </c>
      <c r="H121">
        <f t="shared" si="0"/>
        <v>164076.91000000003</v>
      </c>
      <c r="I121">
        <f t="shared" si="0"/>
        <v>169885.52</v>
      </c>
      <c r="J121">
        <f t="shared" si="0"/>
        <v>84958.289999999964</v>
      </c>
      <c r="K121">
        <f t="shared" si="0"/>
        <v>115500</v>
      </c>
      <c r="L121">
        <f t="shared" si="0"/>
        <v>733</v>
      </c>
      <c r="M121">
        <f t="shared" si="0"/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/>
  </sheetViews>
  <sheetFormatPr baseColWidth="10"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31697.05</v>
      </c>
      <c r="C2">
        <v>4683.51</v>
      </c>
      <c r="D2">
        <v>36380.559999999998</v>
      </c>
      <c r="E2">
        <v>728.5</v>
      </c>
      <c r="F2">
        <v>125</v>
      </c>
      <c r="G2">
        <v>853.5</v>
      </c>
      <c r="H2">
        <v>853.5</v>
      </c>
      <c r="I2">
        <v>900</v>
      </c>
      <c r="J2">
        <v>601.08000000000004</v>
      </c>
      <c r="K2">
        <v>600</v>
      </c>
      <c r="L2">
        <v>3</v>
      </c>
      <c r="M2">
        <v>1</v>
      </c>
    </row>
    <row r="3" spans="1:13" x14ac:dyDescent="0.25">
      <c r="A3" t="s">
        <v>16</v>
      </c>
      <c r="B3">
        <v>108583.69</v>
      </c>
      <c r="C3">
        <v>0</v>
      </c>
      <c r="D3">
        <v>108583.69</v>
      </c>
      <c r="E3">
        <v>2497.23</v>
      </c>
      <c r="F3">
        <v>0</v>
      </c>
      <c r="G3">
        <v>2497.23</v>
      </c>
      <c r="H3">
        <v>2497.23</v>
      </c>
      <c r="I3">
        <v>2200</v>
      </c>
      <c r="J3">
        <v>1892.16</v>
      </c>
      <c r="K3">
        <v>1500</v>
      </c>
      <c r="L3">
        <v>10</v>
      </c>
      <c r="M3">
        <v>0</v>
      </c>
    </row>
    <row r="4" spans="1:13" x14ac:dyDescent="0.25">
      <c r="A4" t="s">
        <v>17</v>
      </c>
      <c r="B4">
        <v>24347.5</v>
      </c>
      <c r="C4">
        <v>0</v>
      </c>
      <c r="D4">
        <v>24347.5</v>
      </c>
      <c r="E4">
        <v>554.71</v>
      </c>
      <c r="F4">
        <v>0</v>
      </c>
      <c r="G4">
        <v>554.71</v>
      </c>
      <c r="H4">
        <v>554.71</v>
      </c>
      <c r="I4">
        <v>600</v>
      </c>
      <c r="J4">
        <v>391.62</v>
      </c>
      <c r="K4">
        <v>450</v>
      </c>
      <c r="L4">
        <v>3</v>
      </c>
      <c r="M4">
        <v>0</v>
      </c>
    </row>
    <row r="5" spans="1:13" x14ac:dyDescent="0.25">
      <c r="A5" t="s">
        <v>19</v>
      </c>
      <c r="B5">
        <v>53403.45</v>
      </c>
      <c r="C5">
        <v>0</v>
      </c>
      <c r="D5">
        <v>53403.45</v>
      </c>
      <c r="E5">
        <v>1221.51</v>
      </c>
      <c r="F5">
        <v>0</v>
      </c>
      <c r="G5">
        <v>1221.51</v>
      </c>
      <c r="H5">
        <v>1221.51</v>
      </c>
      <c r="I5">
        <v>1200</v>
      </c>
      <c r="J5">
        <v>912.14</v>
      </c>
      <c r="K5">
        <v>900</v>
      </c>
      <c r="L5">
        <v>6</v>
      </c>
      <c r="M5">
        <v>0</v>
      </c>
    </row>
    <row r="6" spans="1:13" x14ac:dyDescent="0.25">
      <c r="A6" t="s">
        <v>151</v>
      </c>
      <c r="B6">
        <v>8483.52</v>
      </c>
      <c r="C6">
        <v>0</v>
      </c>
      <c r="D6">
        <v>8483.52</v>
      </c>
      <c r="E6">
        <v>193.66</v>
      </c>
      <c r="F6">
        <v>0</v>
      </c>
      <c r="G6">
        <v>193.66</v>
      </c>
      <c r="H6">
        <v>193.66</v>
      </c>
      <c r="I6">
        <v>200</v>
      </c>
      <c r="J6">
        <v>0</v>
      </c>
      <c r="K6">
        <v>150</v>
      </c>
      <c r="L6">
        <v>1</v>
      </c>
      <c r="M6">
        <v>0</v>
      </c>
    </row>
    <row r="7" spans="1:13" x14ac:dyDescent="0.25">
      <c r="A7" t="s">
        <v>21</v>
      </c>
      <c r="B7">
        <v>93403.64</v>
      </c>
      <c r="C7">
        <v>0</v>
      </c>
      <c r="D7">
        <v>93403.64</v>
      </c>
      <c r="E7">
        <v>2156.27</v>
      </c>
      <c r="F7">
        <v>0</v>
      </c>
      <c r="G7">
        <v>2156.27</v>
      </c>
      <c r="H7">
        <v>2156.27</v>
      </c>
      <c r="I7">
        <v>1640</v>
      </c>
      <c r="J7">
        <v>1572.61</v>
      </c>
      <c r="K7">
        <v>1200</v>
      </c>
      <c r="L7">
        <v>8</v>
      </c>
      <c r="M7">
        <v>0</v>
      </c>
    </row>
    <row r="8" spans="1:13" x14ac:dyDescent="0.25">
      <c r="A8" t="s">
        <v>23</v>
      </c>
      <c r="B8">
        <v>100590.01</v>
      </c>
      <c r="C8">
        <v>0</v>
      </c>
      <c r="D8">
        <v>100590.01</v>
      </c>
      <c r="E8">
        <v>2349.86</v>
      </c>
      <c r="F8">
        <v>0</v>
      </c>
      <c r="G8">
        <v>2349.86</v>
      </c>
      <c r="H8">
        <v>2349.86</v>
      </c>
      <c r="I8">
        <v>1400</v>
      </c>
      <c r="J8">
        <v>0</v>
      </c>
      <c r="K8">
        <v>1050</v>
      </c>
      <c r="L8">
        <v>9</v>
      </c>
      <c r="M8">
        <v>0</v>
      </c>
    </row>
    <row r="9" spans="1:13" x14ac:dyDescent="0.25">
      <c r="A9" t="s">
        <v>24</v>
      </c>
      <c r="B9">
        <v>141689.53</v>
      </c>
      <c r="C9">
        <v>0</v>
      </c>
      <c r="D9">
        <v>141689.53</v>
      </c>
      <c r="E9">
        <v>3193.87</v>
      </c>
      <c r="F9">
        <v>0</v>
      </c>
      <c r="G9">
        <v>3193.87</v>
      </c>
      <c r="H9">
        <v>3193.87</v>
      </c>
      <c r="I9">
        <v>2450</v>
      </c>
      <c r="J9">
        <v>2381.9299999999998</v>
      </c>
      <c r="K9">
        <v>1800</v>
      </c>
      <c r="L9">
        <v>12</v>
      </c>
      <c r="M9">
        <v>0</v>
      </c>
    </row>
    <row r="10" spans="1:13" x14ac:dyDescent="0.25">
      <c r="A10" t="s">
        <v>25</v>
      </c>
      <c r="B10">
        <v>21391.35</v>
      </c>
      <c r="C10">
        <v>0</v>
      </c>
      <c r="D10">
        <v>21391.35</v>
      </c>
      <c r="E10">
        <v>490.27</v>
      </c>
      <c r="F10">
        <v>0</v>
      </c>
      <c r="G10">
        <v>490.27</v>
      </c>
      <c r="H10">
        <v>490.27</v>
      </c>
      <c r="I10">
        <v>500</v>
      </c>
      <c r="J10">
        <v>379.47</v>
      </c>
      <c r="K10">
        <v>300</v>
      </c>
      <c r="L10">
        <v>2</v>
      </c>
      <c r="M10">
        <v>0</v>
      </c>
    </row>
    <row r="11" spans="1:13" x14ac:dyDescent="0.25">
      <c r="A11" t="s">
        <v>26</v>
      </c>
      <c r="B11">
        <v>0</v>
      </c>
      <c r="C11">
        <v>27842.080000000002</v>
      </c>
      <c r="D11">
        <v>27842.080000000002</v>
      </c>
      <c r="E11">
        <v>0</v>
      </c>
      <c r="F11">
        <v>875</v>
      </c>
      <c r="G11">
        <v>875</v>
      </c>
      <c r="H11">
        <v>875</v>
      </c>
      <c r="I11">
        <v>1480</v>
      </c>
      <c r="J11">
        <v>353.09</v>
      </c>
      <c r="K11">
        <v>1050</v>
      </c>
      <c r="L11">
        <v>0</v>
      </c>
      <c r="M11">
        <v>7</v>
      </c>
    </row>
    <row r="12" spans="1:13" x14ac:dyDescent="0.25">
      <c r="A12" t="s">
        <v>27</v>
      </c>
      <c r="B12">
        <v>19969.93</v>
      </c>
      <c r="C12">
        <v>0</v>
      </c>
      <c r="D12">
        <v>19969.93</v>
      </c>
      <c r="E12">
        <v>458.81</v>
      </c>
      <c r="F12">
        <v>0</v>
      </c>
      <c r="G12">
        <v>458.81</v>
      </c>
      <c r="H12">
        <v>458.81</v>
      </c>
      <c r="I12">
        <v>400</v>
      </c>
      <c r="J12">
        <v>355.12</v>
      </c>
      <c r="K12">
        <v>300</v>
      </c>
      <c r="L12">
        <v>2</v>
      </c>
      <c r="M12">
        <v>0</v>
      </c>
    </row>
    <row r="13" spans="1:13" x14ac:dyDescent="0.25">
      <c r="A13" t="s">
        <v>152</v>
      </c>
      <c r="B13">
        <v>34852.71</v>
      </c>
      <c r="C13">
        <v>0</v>
      </c>
      <c r="D13">
        <v>34852.71</v>
      </c>
      <c r="E13">
        <v>790.53</v>
      </c>
      <c r="F13">
        <v>0</v>
      </c>
      <c r="G13">
        <v>790.53</v>
      </c>
      <c r="H13">
        <v>790.53</v>
      </c>
      <c r="I13">
        <v>1050</v>
      </c>
      <c r="J13">
        <v>587.55999999999995</v>
      </c>
      <c r="K13">
        <v>600</v>
      </c>
      <c r="L13">
        <v>4</v>
      </c>
      <c r="M13">
        <v>0</v>
      </c>
    </row>
    <row r="14" spans="1:13" x14ac:dyDescent="0.25">
      <c r="A14" t="s">
        <v>28</v>
      </c>
      <c r="B14">
        <v>28753.95</v>
      </c>
      <c r="C14">
        <v>0</v>
      </c>
      <c r="D14">
        <v>28753.95</v>
      </c>
      <c r="E14">
        <v>667.94</v>
      </c>
      <c r="F14">
        <v>0</v>
      </c>
      <c r="G14">
        <v>667.94</v>
      </c>
      <c r="H14">
        <v>667.94</v>
      </c>
      <c r="I14">
        <v>400</v>
      </c>
      <c r="J14">
        <v>516.99</v>
      </c>
      <c r="K14">
        <v>300</v>
      </c>
      <c r="L14">
        <v>2</v>
      </c>
      <c r="M14">
        <v>0</v>
      </c>
    </row>
    <row r="15" spans="1:13" x14ac:dyDescent="0.25">
      <c r="A15" t="s">
        <v>29</v>
      </c>
      <c r="B15">
        <v>100333.63</v>
      </c>
      <c r="C15">
        <v>0</v>
      </c>
      <c r="D15">
        <v>100333.63</v>
      </c>
      <c r="E15">
        <v>2477.9499999999998</v>
      </c>
      <c r="F15">
        <v>0</v>
      </c>
      <c r="G15">
        <v>2477.9499999999998</v>
      </c>
      <c r="H15">
        <v>2477.9499999999998</v>
      </c>
      <c r="I15">
        <v>2400</v>
      </c>
      <c r="J15">
        <v>1716.04</v>
      </c>
      <c r="K15">
        <v>1650</v>
      </c>
      <c r="L15">
        <v>14</v>
      </c>
      <c r="M15">
        <v>0</v>
      </c>
    </row>
    <row r="16" spans="1:13" x14ac:dyDescent="0.25">
      <c r="A16" t="s">
        <v>32</v>
      </c>
      <c r="B16">
        <v>77025.73</v>
      </c>
      <c r="C16">
        <v>0</v>
      </c>
      <c r="D16">
        <v>77025.73</v>
      </c>
      <c r="E16">
        <v>1748.61</v>
      </c>
      <c r="F16">
        <v>0</v>
      </c>
      <c r="G16">
        <v>1748.61</v>
      </c>
      <c r="H16">
        <v>1748.61</v>
      </c>
      <c r="I16">
        <v>2234.1999999999998</v>
      </c>
      <c r="J16">
        <v>0</v>
      </c>
      <c r="K16">
        <v>1350</v>
      </c>
      <c r="L16">
        <v>10</v>
      </c>
      <c r="M16">
        <v>0</v>
      </c>
    </row>
    <row r="17" spans="1:13" x14ac:dyDescent="0.25">
      <c r="A17" t="s">
        <v>153</v>
      </c>
      <c r="B17">
        <v>18136.38</v>
      </c>
      <c r="C17">
        <v>0</v>
      </c>
      <c r="D17">
        <v>18136.38</v>
      </c>
      <c r="E17">
        <v>406.82</v>
      </c>
      <c r="F17">
        <v>0</v>
      </c>
      <c r="G17">
        <v>406.82</v>
      </c>
      <c r="H17">
        <v>406.82</v>
      </c>
      <c r="I17">
        <v>600</v>
      </c>
      <c r="J17">
        <v>314.89</v>
      </c>
      <c r="K17">
        <v>450</v>
      </c>
      <c r="L17">
        <v>3</v>
      </c>
      <c r="M17">
        <v>0</v>
      </c>
    </row>
    <row r="18" spans="1:13" x14ac:dyDescent="0.25">
      <c r="A18" t="s">
        <v>35</v>
      </c>
      <c r="B18">
        <v>59951.09</v>
      </c>
      <c r="C18">
        <v>0</v>
      </c>
      <c r="D18">
        <v>59951.09</v>
      </c>
      <c r="E18">
        <v>1364.31</v>
      </c>
      <c r="F18">
        <v>0</v>
      </c>
      <c r="G18">
        <v>1364.31</v>
      </c>
      <c r="H18">
        <v>1364.31</v>
      </c>
      <c r="I18">
        <v>1600</v>
      </c>
      <c r="J18">
        <v>985.18</v>
      </c>
      <c r="K18">
        <v>1050</v>
      </c>
      <c r="L18">
        <v>7</v>
      </c>
      <c r="M18">
        <v>0</v>
      </c>
    </row>
    <row r="19" spans="1:13" x14ac:dyDescent="0.25">
      <c r="A19" t="s">
        <v>37</v>
      </c>
      <c r="B19">
        <v>104190.56</v>
      </c>
      <c r="C19">
        <v>0</v>
      </c>
      <c r="D19">
        <v>104190.56</v>
      </c>
      <c r="E19">
        <v>2423</v>
      </c>
      <c r="F19">
        <v>0</v>
      </c>
      <c r="G19">
        <v>2423</v>
      </c>
      <c r="H19">
        <v>2423</v>
      </c>
      <c r="I19">
        <v>1075</v>
      </c>
      <c r="J19">
        <v>0</v>
      </c>
      <c r="K19">
        <v>1350</v>
      </c>
      <c r="L19">
        <v>9</v>
      </c>
      <c r="M19">
        <v>0</v>
      </c>
    </row>
    <row r="20" spans="1:13" x14ac:dyDescent="0.25">
      <c r="A20" t="s">
        <v>38</v>
      </c>
      <c r="B20">
        <v>136554.92000000001</v>
      </c>
      <c r="C20">
        <v>0</v>
      </c>
      <c r="D20">
        <v>136554.92000000001</v>
      </c>
      <c r="E20">
        <v>2428.84</v>
      </c>
      <c r="F20">
        <v>0</v>
      </c>
      <c r="G20">
        <v>2428.84</v>
      </c>
      <c r="H20">
        <v>2782.71</v>
      </c>
      <c r="I20">
        <v>4237</v>
      </c>
      <c r="J20">
        <v>2370.75</v>
      </c>
      <c r="K20">
        <v>2700</v>
      </c>
      <c r="L20">
        <v>19</v>
      </c>
      <c r="M20">
        <v>0</v>
      </c>
    </row>
    <row r="21" spans="1:13" x14ac:dyDescent="0.25">
      <c r="A21" t="s">
        <v>39</v>
      </c>
      <c r="B21">
        <v>11768.34</v>
      </c>
      <c r="C21">
        <v>0</v>
      </c>
      <c r="D21">
        <v>11768.34</v>
      </c>
      <c r="E21">
        <v>270.68</v>
      </c>
      <c r="F21">
        <v>0</v>
      </c>
      <c r="G21">
        <v>270.68</v>
      </c>
      <c r="H21">
        <v>270.68</v>
      </c>
      <c r="I21">
        <v>250</v>
      </c>
      <c r="J21">
        <v>209.5</v>
      </c>
      <c r="K21">
        <v>150</v>
      </c>
      <c r="L21">
        <v>1</v>
      </c>
      <c r="M21">
        <v>0</v>
      </c>
    </row>
    <row r="22" spans="1:13" x14ac:dyDescent="0.25">
      <c r="A22" t="s">
        <v>40</v>
      </c>
      <c r="B22">
        <v>39640</v>
      </c>
      <c r="C22">
        <v>2000</v>
      </c>
      <c r="D22">
        <v>41640</v>
      </c>
      <c r="E22">
        <v>760.47</v>
      </c>
      <c r="F22">
        <v>125</v>
      </c>
      <c r="G22">
        <v>885.47</v>
      </c>
      <c r="H22">
        <v>885.47</v>
      </c>
      <c r="I22">
        <v>800</v>
      </c>
      <c r="J22">
        <v>744.7</v>
      </c>
      <c r="K22">
        <v>450</v>
      </c>
      <c r="L22">
        <v>3</v>
      </c>
      <c r="M22">
        <v>1</v>
      </c>
    </row>
    <row r="23" spans="1:13" x14ac:dyDescent="0.25">
      <c r="A23" t="s">
        <v>41</v>
      </c>
      <c r="B23">
        <v>20241.55</v>
      </c>
      <c r="C23">
        <v>4950</v>
      </c>
      <c r="D23">
        <v>25191.55</v>
      </c>
      <c r="E23">
        <v>465.28</v>
      </c>
      <c r="F23">
        <v>125</v>
      </c>
      <c r="G23">
        <v>590.28</v>
      </c>
      <c r="H23">
        <v>590.28</v>
      </c>
      <c r="I23">
        <v>400</v>
      </c>
      <c r="J23">
        <v>0</v>
      </c>
      <c r="K23">
        <v>300</v>
      </c>
      <c r="L23">
        <v>2</v>
      </c>
      <c r="M23">
        <v>1</v>
      </c>
    </row>
    <row r="24" spans="1:13" x14ac:dyDescent="0.25">
      <c r="A24" t="s">
        <v>43</v>
      </c>
      <c r="B24">
        <v>47378.8</v>
      </c>
      <c r="C24">
        <v>0</v>
      </c>
      <c r="D24">
        <v>47378.8</v>
      </c>
      <c r="E24">
        <v>1071.8699999999999</v>
      </c>
      <c r="F24">
        <v>0</v>
      </c>
      <c r="G24">
        <v>1071.8699999999999</v>
      </c>
      <c r="H24">
        <v>1071.8699999999999</v>
      </c>
      <c r="I24">
        <v>1382.91</v>
      </c>
      <c r="J24">
        <v>0</v>
      </c>
      <c r="K24">
        <v>900</v>
      </c>
      <c r="L24">
        <v>6</v>
      </c>
      <c r="M24">
        <v>0</v>
      </c>
    </row>
    <row r="25" spans="1:13" x14ac:dyDescent="0.25">
      <c r="A25" t="s">
        <v>44</v>
      </c>
      <c r="B25">
        <v>60673.48</v>
      </c>
      <c r="C25">
        <v>0</v>
      </c>
      <c r="D25">
        <v>60673.48</v>
      </c>
      <c r="E25">
        <v>1373.18</v>
      </c>
      <c r="F25">
        <v>0</v>
      </c>
      <c r="G25">
        <v>1373.18</v>
      </c>
      <c r="H25">
        <v>1364.84</v>
      </c>
      <c r="I25">
        <v>2150</v>
      </c>
      <c r="J25">
        <v>1062.83</v>
      </c>
      <c r="K25">
        <v>1200</v>
      </c>
      <c r="L25">
        <v>8</v>
      </c>
      <c r="M25">
        <v>0</v>
      </c>
    </row>
    <row r="26" spans="1:13" x14ac:dyDescent="0.25">
      <c r="A26" t="s">
        <v>45</v>
      </c>
      <c r="B26">
        <v>79319.88</v>
      </c>
      <c r="C26">
        <v>0</v>
      </c>
      <c r="D26">
        <v>79319.88</v>
      </c>
      <c r="E26">
        <v>1829.05</v>
      </c>
      <c r="F26">
        <v>0</v>
      </c>
      <c r="G26">
        <v>1829.05</v>
      </c>
      <c r="H26">
        <v>1829.05</v>
      </c>
      <c r="I26">
        <v>1450</v>
      </c>
      <c r="J26">
        <v>1415.68</v>
      </c>
      <c r="K26">
        <v>1050</v>
      </c>
      <c r="L26">
        <v>7</v>
      </c>
      <c r="M26">
        <v>0</v>
      </c>
    </row>
    <row r="27" spans="1:13" x14ac:dyDescent="0.25">
      <c r="A27" t="s">
        <v>154</v>
      </c>
      <c r="B27">
        <v>12985</v>
      </c>
      <c r="C27">
        <v>0</v>
      </c>
      <c r="D27">
        <v>12985</v>
      </c>
      <c r="E27">
        <v>297.26</v>
      </c>
      <c r="F27">
        <v>0</v>
      </c>
      <c r="G27">
        <v>297.26</v>
      </c>
      <c r="H27">
        <v>297.26</v>
      </c>
      <c r="I27">
        <v>350</v>
      </c>
      <c r="J27">
        <v>230.08</v>
      </c>
      <c r="K27">
        <v>150</v>
      </c>
      <c r="L27">
        <v>1</v>
      </c>
      <c r="M27">
        <v>0</v>
      </c>
    </row>
    <row r="28" spans="1:13" x14ac:dyDescent="0.25">
      <c r="A28" t="s">
        <v>47</v>
      </c>
      <c r="B28">
        <v>29190.1</v>
      </c>
      <c r="C28">
        <v>0</v>
      </c>
      <c r="D28">
        <v>29190.1</v>
      </c>
      <c r="E28">
        <v>670.01</v>
      </c>
      <c r="F28">
        <v>0</v>
      </c>
      <c r="G28">
        <v>670.01</v>
      </c>
      <c r="H28">
        <v>670.01</v>
      </c>
      <c r="I28">
        <v>600</v>
      </c>
      <c r="J28">
        <v>518.58000000000004</v>
      </c>
      <c r="K28">
        <v>450</v>
      </c>
      <c r="L28">
        <v>3</v>
      </c>
      <c r="M28">
        <v>0</v>
      </c>
    </row>
    <row r="29" spans="1:13" x14ac:dyDescent="0.25">
      <c r="A29" t="s">
        <v>142</v>
      </c>
      <c r="B29">
        <v>45702.64</v>
      </c>
      <c r="C29">
        <v>0</v>
      </c>
      <c r="D29">
        <v>45702.64</v>
      </c>
      <c r="E29">
        <v>1046.49</v>
      </c>
      <c r="F29">
        <v>0</v>
      </c>
      <c r="G29">
        <v>1046.49</v>
      </c>
      <c r="H29">
        <v>1046.49</v>
      </c>
      <c r="I29">
        <v>1000</v>
      </c>
      <c r="J29">
        <v>734.41</v>
      </c>
      <c r="K29">
        <v>750</v>
      </c>
      <c r="L29">
        <v>5</v>
      </c>
      <c r="M29">
        <v>0</v>
      </c>
    </row>
    <row r="30" spans="1:13" x14ac:dyDescent="0.25">
      <c r="A30" t="s">
        <v>48</v>
      </c>
      <c r="B30">
        <v>121997.17</v>
      </c>
      <c r="C30">
        <v>6148</v>
      </c>
      <c r="D30">
        <v>128145.17</v>
      </c>
      <c r="E30">
        <v>2778.51</v>
      </c>
      <c r="F30">
        <v>375</v>
      </c>
      <c r="G30">
        <v>3153.51</v>
      </c>
      <c r="H30">
        <v>3153.51</v>
      </c>
      <c r="I30">
        <v>3600</v>
      </c>
      <c r="J30">
        <v>0</v>
      </c>
      <c r="K30">
        <v>2550</v>
      </c>
      <c r="L30">
        <v>14</v>
      </c>
      <c r="M30">
        <v>3</v>
      </c>
    </row>
    <row r="31" spans="1:13" x14ac:dyDescent="0.25">
      <c r="A31" t="s">
        <v>50</v>
      </c>
      <c r="B31">
        <v>91073.76</v>
      </c>
      <c r="C31">
        <v>0</v>
      </c>
      <c r="D31">
        <v>91073.76</v>
      </c>
      <c r="E31">
        <v>714.79</v>
      </c>
      <c r="F31">
        <v>0</v>
      </c>
      <c r="G31">
        <v>714.79</v>
      </c>
      <c r="H31">
        <v>714.79</v>
      </c>
      <c r="I31">
        <v>150</v>
      </c>
      <c r="J31">
        <v>0</v>
      </c>
      <c r="K31">
        <v>150</v>
      </c>
      <c r="L31">
        <v>2</v>
      </c>
      <c r="M31">
        <v>0</v>
      </c>
    </row>
    <row r="32" spans="1:13" x14ac:dyDescent="0.25">
      <c r="A32" t="s">
        <v>51</v>
      </c>
      <c r="B32">
        <v>43497.71</v>
      </c>
      <c r="C32">
        <v>0</v>
      </c>
      <c r="D32">
        <v>43497.71</v>
      </c>
      <c r="E32">
        <v>994</v>
      </c>
      <c r="F32">
        <v>0</v>
      </c>
      <c r="G32">
        <v>994</v>
      </c>
      <c r="H32">
        <v>994</v>
      </c>
      <c r="I32">
        <v>1000</v>
      </c>
      <c r="J32">
        <v>341.72</v>
      </c>
      <c r="K32">
        <v>750</v>
      </c>
      <c r="L32">
        <v>5</v>
      </c>
      <c r="M32">
        <v>0</v>
      </c>
    </row>
    <row r="33" spans="1:13" x14ac:dyDescent="0.25">
      <c r="A33" t="s">
        <v>52</v>
      </c>
      <c r="B33">
        <v>201203.91</v>
      </c>
      <c r="C33">
        <v>0</v>
      </c>
      <c r="D33">
        <v>201203.91</v>
      </c>
      <c r="E33">
        <v>4650.46</v>
      </c>
      <c r="F33">
        <v>0</v>
      </c>
      <c r="G33">
        <v>4650.46</v>
      </c>
      <c r="H33">
        <v>4650.46</v>
      </c>
      <c r="I33">
        <v>3800</v>
      </c>
      <c r="J33">
        <v>0</v>
      </c>
      <c r="K33">
        <v>2850</v>
      </c>
      <c r="L33">
        <v>20</v>
      </c>
      <c r="M33">
        <v>0</v>
      </c>
    </row>
    <row r="34" spans="1:13" x14ac:dyDescent="0.25">
      <c r="A34" t="s">
        <v>53</v>
      </c>
      <c r="B34">
        <v>24849.75</v>
      </c>
      <c r="C34">
        <v>0</v>
      </c>
      <c r="D34">
        <v>24849.75</v>
      </c>
      <c r="E34">
        <v>592.38</v>
      </c>
      <c r="F34">
        <v>0</v>
      </c>
      <c r="G34">
        <v>592.38</v>
      </c>
      <c r="H34">
        <v>402.38</v>
      </c>
      <c r="I34">
        <v>400</v>
      </c>
      <c r="J34">
        <v>415.04</v>
      </c>
      <c r="K34">
        <v>300</v>
      </c>
      <c r="L34">
        <v>2</v>
      </c>
      <c r="M34">
        <v>0</v>
      </c>
    </row>
    <row r="35" spans="1:13" x14ac:dyDescent="0.25">
      <c r="A35" t="s">
        <v>155</v>
      </c>
      <c r="B35">
        <v>6323.42</v>
      </c>
      <c r="C35">
        <v>0</v>
      </c>
      <c r="D35">
        <v>6323.42</v>
      </c>
      <c r="E35">
        <v>142.22</v>
      </c>
      <c r="F35">
        <v>0</v>
      </c>
      <c r="G35">
        <v>142.22</v>
      </c>
      <c r="H35">
        <v>142.22</v>
      </c>
      <c r="I35">
        <v>200</v>
      </c>
      <c r="J35">
        <v>110.08</v>
      </c>
      <c r="K35">
        <v>150</v>
      </c>
      <c r="L35">
        <v>1</v>
      </c>
      <c r="M35">
        <v>0</v>
      </c>
    </row>
    <row r="36" spans="1:13" x14ac:dyDescent="0.25">
      <c r="A36" t="s">
        <v>54</v>
      </c>
      <c r="B36">
        <v>19269.2</v>
      </c>
      <c r="C36">
        <v>7129.32</v>
      </c>
      <c r="D36">
        <v>26398.52</v>
      </c>
      <c r="E36">
        <v>448.6</v>
      </c>
      <c r="F36">
        <v>400</v>
      </c>
      <c r="G36">
        <v>848.6</v>
      </c>
      <c r="H36">
        <v>848.6</v>
      </c>
      <c r="I36">
        <v>1140</v>
      </c>
      <c r="J36">
        <v>422.3</v>
      </c>
      <c r="K36">
        <v>900</v>
      </c>
      <c r="L36">
        <v>3</v>
      </c>
      <c r="M36">
        <v>3</v>
      </c>
    </row>
    <row r="37" spans="1:13" x14ac:dyDescent="0.25">
      <c r="A37" t="s">
        <v>56</v>
      </c>
      <c r="B37">
        <v>15217.44</v>
      </c>
      <c r="C37">
        <v>0</v>
      </c>
      <c r="D37">
        <v>15217.44</v>
      </c>
      <c r="E37">
        <v>345.66</v>
      </c>
      <c r="F37">
        <v>0</v>
      </c>
      <c r="G37">
        <v>345.66</v>
      </c>
      <c r="H37">
        <v>345.66</v>
      </c>
      <c r="I37">
        <v>400</v>
      </c>
      <c r="J37">
        <v>0</v>
      </c>
      <c r="K37">
        <v>300</v>
      </c>
      <c r="L37">
        <v>2</v>
      </c>
      <c r="M37">
        <v>0</v>
      </c>
    </row>
    <row r="38" spans="1:13" x14ac:dyDescent="0.25">
      <c r="A38" t="s">
        <v>57</v>
      </c>
      <c r="B38">
        <v>8900</v>
      </c>
      <c r="C38">
        <v>0</v>
      </c>
      <c r="D38">
        <v>8900</v>
      </c>
      <c r="E38">
        <v>203.57</v>
      </c>
      <c r="F38">
        <v>0</v>
      </c>
      <c r="G38">
        <v>203.57</v>
      </c>
      <c r="H38">
        <v>203.57</v>
      </c>
      <c r="I38">
        <v>200</v>
      </c>
      <c r="J38">
        <v>157.56</v>
      </c>
      <c r="K38">
        <v>150</v>
      </c>
      <c r="L38">
        <v>1</v>
      </c>
      <c r="M38">
        <v>0</v>
      </c>
    </row>
    <row r="39" spans="1:13" x14ac:dyDescent="0.25">
      <c r="A39" t="s">
        <v>58</v>
      </c>
      <c r="B39">
        <v>0</v>
      </c>
      <c r="C39">
        <v>3093.83</v>
      </c>
      <c r="D39">
        <v>3093.83</v>
      </c>
      <c r="E39">
        <v>0</v>
      </c>
      <c r="F39">
        <v>125</v>
      </c>
      <c r="G39">
        <v>125</v>
      </c>
      <c r="H39">
        <v>125</v>
      </c>
      <c r="I39">
        <v>200</v>
      </c>
      <c r="J39">
        <v>48.84</v>
      </c>
      <c r="K39">
        <v>150</v>
      </c>
      <c r="L39">
        <v>0</v>
      </c>
      <c r="M39">
        <v>1</v>
      </c>
    </row>
    <row r="40" spans="1:13" x14ac:dyDescent="0.25">
      <c r="A40" t="s">
        <v>143</v>
      </c>
      <c r="B40">
        <v>51233.279999999999</v>
      </c>
      <c r="C40">
        <v>0</v>
      </c>
      <c r="D40">
        <v>51233.279999999999</v>
      </c>
      <c r="E40">
        <v>1102.72</v>
      </c>
      <c r="F40">
        <v>0</v>
      </c>
      <c r="G40">
        <v>1102.72</v>
      </c>
      <c r="H40">
        <v>1102.72</v>
      </c>
      <c r="I40">
        <v>1300</v>
      </c>
      <c r="J40">
        <v>821.57</v>
      </c>
      <c r="K40">
        <v>900</v>
      </c>
      <c r="L40">
        <v>6</v>
      </c>
      <c r="M40">
        <v>0</v>
      </c>
    </row>
    <row r="41" spans="1:13" x14ac:dyDescent="0.25">
      <c r="A41" t="s">
        <v>60</v>
      </c>
      <c r="B41">
        <v>36799.64</v>
      </c>
      <c r="C41">
        <v>11202.88</v>
      </c>
      <c r="D41">
        <v>48002.52</v>
      </c>
      <c r="E41">
        <v>732.94</v>
      </c>
      <c r="F41">
        <v>500</v>
      </c>
      <c r="G41">
        <v>1232.94</v>
      </c>
      <c r="H41">
        <v>1232.94</v>
      </c>
      <c r="I41">
        <v>1400</v>
      </c>
      <c r="J41">
        <v>652.88</v>
      </c>
      <c r="K41">
        <v>1050</v>
      </c>
      <c r="L41">
        <v>4</v>
      </c>
      <c r="M41">
        <v>4</v>
      </c>
    </row>
    <row r="42" spans="1:13" x14ac:dyDescent="0.25">
      <c r="A42" t="s">
        <v>61</v>
      </c>
      <c r="B42">
        <v>36253</v>
      </c>
      <c r="C42">
        <v>0</v>
      </c>
      <c r="D42">
        <v>36253</v>
      </c>
      <c r="E42">
        <v>821.5</v>
      </c>
      <c r="F42">
        <v>0</v>
      </c>
      <c r="G42">
        <v>821.5</v>
      </c>
      <c r="H42">
        <v>821.5</v>
      </c>
      <c r="I42">
        <v>1000</v>
      </c>
      <c r="J42">
        <v>0</v>
      </c>
      <c r="K42">
        <v>750</v>
      </c>
      <c r="L42">
        <v>5</v>
      </c>
      <c r="M42">
        <v>0</v>
      </c>
    </row>
    <row r="43" spans="1:13" x14ac:dyDescent="0.25">
      <c r="A43" t="s">
        <v>62</v>
      </c>
      <c r="B43">
        <v>63645.83</v>
      </c>
      <c r="C43">
        <v>0</v>
      </c>
      <c r="D43">
        <v>63645.83</v>
      </c>
      <c r="E43">
        <v>1456.91</v>
      </c>
      <c r="F43">
        <v>0</v>
      </c>
      <c r="G43">
        <v>1456.91</v>
      </c>
      <c r="H43">
        <v>1456.91</v>
      </c>
      <c r="I43">
        <v>1705.5</v>
      </c>
      <c r="J43">
        <v>0</v>
      </c>
      <c r="K43">
        <v>750</v>
      </c>
      <c r="L43">
        <v>6</v>
      </c>
      <c r="M43">
        <v>0</v>
      </c>
    </row>
    <row r="44" spans="1:13" x14ac:dyDescent="0.25">
      <c r="A44" t="s">
        <v>64</v>
      </c>
      <c r="B44">
        <v>27348.55</v>
      </c>
      <c r="C44">
        <v>0</v>
      </c>
      <c r="D44">
        <v>27348.55</v>
      </c>
      <c r="E44">
        <v>634.49</v>
      </c>
      <c r="F44">
        <v>0</v>
      </c>
      <c r="G44">
        <v>634.49</v>
      </c>
      <c r="H44">
        <v>634.49</v>
      </c>
      <c r="I44">
        <v>400</v>
      </c>
      <c r="J44">
        <v>435.35</v>
      </c>
      <c r="K44">
        <v>300</v>
      </c>
      <c r="L44">
        <v>2</v>
      </c>
      <c r="M44">
        <v>0</v>
      </c>
    </row>
    <row r="45" spans="1:13" x14ac:dyDescent="0.25">
      <c r="A45" t="s">
        <v>65</v>
      </c>
      <c r="B45">
        <v>24832.9</v>
      </c>
      <c r="C45">
        <v>0</v>
      </c>
      <c r="D45">
        <v>24832.9</v>
      </c>
      <c r="E45">
        <v>565.63</v>
      </c>
      <c r="F45">
        <v>0</v>
      </c>
      <c r="G45">
        <v>565.63</v>
      </c>
      <c r="H45">
        <v>565.63</v>
      </c>
      <c r="I45">
        <v>626.66999999999996</v>
      </c>
      <c r="J45">
        <v>403.62</v>
      </c>
      <c r="K45">
        <v>450</v>
      </c>
      <c r="L45">
        <v>3</v>
      </c>
      <c r="M45">
        <v>0</v>
      </c>
    </row>
    <row r="46" spans="1:13" x14ac:dyDescent="0.25">
      <c r="A46" t="s">
        <v>66</v>
      </c>
      <c r="B46">
        <v>54558.5</v>
      </c>
      <c r="C46">
        <v>11893.67</v>
      </c>
      <c r="D46">
        <v>66452.17</v>
      </c>
      <c r="E46">
        <v>1257.3499999999999</v>
      </c>
      <c r="F46">
        <v>375</v>
      </c>
      <c r="G46">
        <v>1632.35</v>
      </c>
      <c r="H46">
        <v>1632.35</v>
      </c>
      <c r="I46">
        <v>1600</v>
      </c>
      <c r="J46">
        <v>1035.23</v>
      </c>
      <c r="K46">
        <v>1200</v>
      </c>
      <c r="L46">
        <v>5</v>
      </c>
      <c r="M46">
        <v>3</v>
      </c>
    </row>
    <row r="47" spans="1:13" x14ac:dyDescent="0.25">
      <c r="A47" t="s">
        <v>156</v>
      </c>
      <c r="B47">
        <v>8551.18</v>
      </c>
      <c r="C47">
        <v>0</v>
      </c>
      <c r="D47">
        <v>8551.18</v>
      </c>
      <c r="E47">
        <v>195.26</v>
      </c>
      <c r="F47">
        <v>0</v>
      </c>
      <c r="G47">
        <v>195.26</v>
      </c>
      <c r="H47">
        <v>195.26</v>
      </c>
      <c r="I47">
        <v>200</v>
      </c>
      <c r="J47">
        <v>151.13999999999999</v>
      </c>
      <c r="K47">
        <v>150</v>
      </c>
      <c r="L47">
        <v>1</v>
      </c>
      <c r="M47">
        <v>0</v>
      </c>
    </row>
    <row r="48" spans="1:13" x14ac:dyDescent="0.25">
      <c r="A48" t="s">
        <v>69</v>
      </c>
      <c r="B48">
        <v>30340.16</v>
      </c>
      <c r="C48">
        <v>600</v>
      </c>
      <c r="D48">
        <v>30940.16</v>
      </c>
      <c r="E48">
        <v>697.39</v>
      </c>
      <c r="F48">
        <v>125</v>
      </c>
      <c r="G48">
        <v>822.39</v>
      </c>
      <c r="H48">
        <v>822.39</v>
      </c>
      <c r="I48">
        <v>800</v>
      </c>
      <c r="J48">
        <v>539.77</v>
      </c>
      <c r="K48">
        <v>600</v>
      </c>
      <c r="L48">
        <v>3</v>
      </c>
      <c r="M48">
        <v>1</v>
      </c>
    </row>
    <row r="49" spans="1:13" x14ac:dyDescent="0.25">
      <c r="A49" t="s">
        <v>70</v>
      </c>
      <c r="B49">
        <v>11604.54</v>
      </c>
      <c r="C49">
        <v>0</v>
      </c>
      <c r="D49">
        <v>11604.54</v>
      </c>
      <c r="E49">
        <v>267.95999999999998</v>
      </c>
      <c r="F49">
        <v>0</v>
      </c>
      <c r="G49">
        <v>267.95999999999998</v>
      </c>
      <c r="H49">
        <v>267.95999999999998</v>
      </c>
      <c r="I49">
        <v>200</v>
      </c>
      <c r="J49">
        <v>160.78</v>
      </c>
      <c r="K49">
        <v>150</v>
      </c>
      <c r="L49">
        <v>1</v>
      </c>
      <c r="M49">
        <v>0</v>
      </c>
    </row>
    <row r="50" spans="1:13" x14ac:dyDescent="0.25">
      <c r="A50" t="s">
        <v>71</v>
      </c>
      <c r="B50">
        <v>16676.93</v>
      </c>
      <c r="C50">
        <v>0</v>
      </c>
      <c r="D50">
        <v>16676.93</v>
      </c>
      <c r="E50">
        <v>380.4</v>
      </c>
      <c r="F50">
        <v>0</v>
      </c>
      <c r="G50">
        <v>380.4</v>
      </c>
      <c r="H50">
        <v>380.4</v>
      </c>
      <c r="I50">
        <v>400</v>
      </c>
      <c r="J50">
        <v>260.08</v>
      </c>
      <c r="K50">
        <v>300</v>
      </c>
      <c r="L50">
        <v>2</v>
      </c>
      <c r="M50">
        <v>0</v>
      </c>
    </row>
    <row r="51" spans="1:13" x14ac:dyDescent="0.25">
      <c r="A51" t="s">
        <v>72</v>
      </c>
      <c r="B51">
        <v>18892</v>
      </c>
      <c r="C51">
        <v>0</v>
      </c>
      <c r="D51">
        <v>18892</v>
      </c>
      <c r="E51">
        <v>416</v>
      </c>
      <c r="F51">
        <v>0</v>
      </c>
      <c r="G51">
        <v>416</v>
      </c>
      <c r="H51">
        <v>416</v>
      </c>
      <c r="I51">
        <v>820</v>
      </c>
      <c r="J51">
        <v>303.81</v>
      </c>
      <c r="K51">
        <v>600</v>
      </c>
      <c r="L51">
        <v>4</v>
      </c>
      <c r="M51">
        <v>0</v>
      </c>
    </row>
    <row r="52" spans="1:13" x14ac:dyDescent="0.25">
      <c r="A52" t="s">
        <v>73</v>
      </c>
      <c r="B52">
        <v>89932.84</v>
      </c>
      <c r="C52">
        <v>4997.95</v>
      </c>
      <c r="D52">
        <v>94930.79</v>
      </c>
      <c r="E52">
        <v>1960.53</v>
      </c>
      <c r="F52">
        <v>250</v>
      </c>
      <c r="G52">
        <v>2210.5300000000002</v>
      </c>
      <c r="H52">
        <v>2210.5300000000002</v>
      </c>
      <c r="I52">
        <v>2400</v>
      </c>
      <c r="J52">
        <v>1532.7</v>
      </c>
      <c r="K52">
        <v>1800</v>
      </c>
      <c r="L52">
        <v>10</v>
      </c>
      <c r="M52">
        <v>2</v>
      </c>
    </row>
    <row r="53" spans="1:13" x14ac:dyDescent="0.25">
      <c r="A53" t="s">
        <v>74</v>
      </c>
      <c r="B53">
        <v>22152.15</v>
      </c>
      <c r="C53">
        <v>0</v>
      </c>
      <c r="D53">
        <v>22152.15</v>
      </c>
      <c r="E53">
        <v>503.75</v>
      </c>
      <c r="F53">
        <v>0</v>
      </c>
      <c r="G53">
        <v>503.75</v>
      </c>
      <c r="H53">
        <v>503.75</v>
      </c>
      <c r="I53">
        <v>545</v>
      </c>
      <c r="J53">
        <v>389.89</v>
      </c>
      <c r="K53">
        <v>450</v>
      </c>
      <c r="L53">
        <v>3</v>
      </c>
      <c r="M53">
        <v>0</v>
      </c>
    </row>
    <row r="54" spans="1:13" x14ac:dyDescent="0.25">
      <c r="A54" t="s">
        <v>144</v>
      </c>
      <c r="B54">
        <v>42844.33</v>
      </c>
      <c r="C54">
        <v>0</v>
      </c>
      <c r="D54">
        <v>42844.33</v>
      </c>
      <c r="E54">
        <v>1004.11</v>
      </c>
      <c r="F54">
        <v>0</v>
      </c>
      <c r="G54">
        <v>1004.11</v>
      </c>
      <c r="H54">
        <v>0</v>
      </c>
      <c r="I54">
        <v>0</v>
      </c>
      <c r="J54">
        <v>744.47</v>
      </c>
      <c r="K54">
        <v>600</v>
      </c>
      <c r="L54">
        <v>4</v>
      </c>
      <c r="M54">
        <v>0</v>
      </c>
    </row>
    <row r="55" spans="1:13" x14ac:dyDescent="0.25">
      <c r="A55" t="s">
        <v>78</v>
      </c>
      <c r="B55">
        <v>49310.45</v>
      </c>
      <c r="C55">
        <v>0</v>
      </c>
      <c r="D55">
        <v>49310.45</v>
      </c>
      <c r="E55">
        <v>1066.1600000000001</v>
      </c>
      <c r="F55">
        <v>0</v>
      </c>
      <c r="G55">
        <v>1066.1600000000001</v>
      </c>
      <c r="H55">
        <v>1066.1600000000001</v>
      </c>
      <c r="I55">
        <v>850</v>
      </c>
      <c r="J55">
        <v>791.06</v>
      </c>
      <c r="K55">
        <v>450</v>
      </c>
      <c r="L55">
        <v>4</v>
      </c>
      <c r="M55">
        <v>0</v>
      </c>
    </row>
    <row r="56" spans="1:13" x14ac:dyDescent="0.25">
      <c r="A56" t="s">
        <v>79</v>
      </c>
      <c r="B56">
        <v>255093.27</v>
      </c>
      <c r="C56">
        <v>4970</v>
      </c>
      <c r="D56">
        <v>260063.27</v>
      </c>
      <c r="E56">
        <v>5628.4</v>
      </c>
      <c r="F56">
        <v>125</v>
      </c>
      <c r="G56">
        <v>5753.4</v>
      </c>
      <c r="H56">
        <v>5753.4</v>
      </c>
      <c r="I56">
        <v>7225</v>
      </c>
      <c r="J56">
        <v>0</v>
      </c>
      <c r="K56">
        <v>4500</v>
      </c>
      <c r="L56">
        <v>30</v>
      </c>
      <c r="M56">
        <v>1</v>
      </c>
    </row>
    <row r="57" spans="1:13" x14ac:dyDescent="0.25">
      <c r="A57" t="s">
        <v>80</v>
      </c>
      <c r="B57">
        <v>66261.570000000007</v>
      </c>
      <c r="C57">
        <v>0</v>
      </c>
      <c r="D57">
        <v>66261.570000000007</v>
      </c>
      <c r="E57">
        <v>1519.31</v>
      </c>
      <c r="F57">
        <v>0</v>
      </c>
      <c r="G57">
        <v>1519.31</v>
      </c>
      <c r="H57">
        <v>1519.31</v>
      </c>
      <c r="I57">
        <v>1400</v>
      </c>
      <c r="J57">
        <v>1137.02</v>
      </c>
      <c r="K57">
        <v>1050</v>
      </c>
      <c r="L57">
        <v>7</v>
      </c>
      <c r="M57">
        <v>0</v>
      </c>
    </row>
    <row r="58" spans="1:13" x14ac:dyDescent="0.25">
      <c r="A58" t="s">
        <v>145</v>
      </c>
      <c r="B58">
        <v>98579.7</v>
      </c>
      <c r="C58">
        <v>0</v>
      </c>
      <c r="D58">
        <v>98579.7</v>
      </c>
      <c r="E58">
        <v>2252.9699999999998</v>
      </c>
      <c r="F58">
        <v>0</v>
      </c>
      <c r="G58">
        <v>2252.9699999999998</v>
      </c>
      <c r="H58">
        <v>2252.9699999999998</v>
      </c>
      <c r="I58">
        <v>2900</v>
      </c>
      <c r="J58">
        <v>1646.59</v>
      </c>
      <c r="K58">
        <v>1500</v>
      </c>
      <c r="L58">
        <v>10</v>
      </c>
      <c r="M58">
        <v>0</v>
      </c>
    </row>
    <row r="59" spans="1:13" x14ac:dyDescent="0.25">
      <c r="A59" t="s">
        <v>82</v>
      </c>
      <c r="B59">
        <v>7840.18</v>
      </c>
      <c r="C59">
        <v>0</v>
      </c>
      <c r="D59">
        <v>7840.18</v>
      </c>
      <c r="E59">
        <v>167.63</v>
      </c>
      <c r="F59">
        <v>0</v>
      </c>
      <c r="G59">
        <v>167.63</v>
      </c>
      <c r="H59">
        <v>167.63</v>
      </c>
      <c r="I59">
        <v>500</v>
      </c>
      <c r="J59">
        <v>129.74</v>
      </c>
      <c r="K59">
        <v>300</v>
      </c>
      <c r="L59">
        <v>2</v>
      </c>
      <c r="M59">
        <v>0</v>
      </c>
    </row>
    <row r="60" spans="1:13" x14ac:dyDescent="0.25">
      <c r="A60" t="s">
        <v>84</v>
      </c>
      <c r="B60">
        <v>101303.42</v>
      </c>
      <c r="C60">
        <v>0</v>
      </c>
      <c r="D60">
        <v>101303.42</v>
      </c>
      <c r="E60">
        <v>2319.14</v>
      </c>
      <c r="F60">
        <v>0</v>
      </c>
      <c r="G60">
        <v>2319.14</v>
      </c>
      <c r="H60">
        <v>2319.14</v>
      </c>
      <c r="I60">
        <v>2550</v>
      </c>
      <c r="J60">
        <v>1662.28</v>
      </c>
      <c r="K60">
        <v>1350</v>
      </c>
      <c r="L60">
        <v>9</v>
      </c>
      <c r="M60">
        <v>0</v>
      </c>
    </row>
    <row r="61" spans="1:13" x14ac:dyDescent="0.25">
      <c r="A61" t="s">
        <v>86</v>
      </c>
      <c r="B61">
        <v>62377.26</v>
      </c>
      <c r="C61">
        <v>0</v>
      </c>
      <c r="D61">
        <v>62377.26</v>
      </c>
      <c r="E61">
        <v>1450.02</v>
      </c>
      <c r="F61">
        <v>0</v>
      </c>
      <c r="G61">
        <v>1450.02</v>
      </c>
      <c r="H61">
        <v>1450.02</v>
      </c>
      <c r="I61">
        <v>1440</v>
      </c>
      <c r="J61">
        <v>1070.6600000000001</v>
      </c>
      <c r="K61">
        <v>900</v>
      </c>
      <c r="L61">
        <v>7</v>
      </c>
      <c r="M61">
        <v>0</v>
      </c>
    </row>
    <row r="62" spans="1:13" x14ac:dyDescent="0.25">
      <c r="A62" t="s">
        <v>88</v>
      </c>
      <c r="B62">
        <v>20437.439999999999</v>
      </c>
      <c r="C62">
        <v>0</v>
      </c>
      <c r="D62">
        <v>20437.439999999999</v>
      </c>
      <c r="E62">
        <v>469.93</v>
      </c>
      <c r="F62">
        <v>0</v>
      </c>
      <c r="G62">
        <v>469.93</v>
      </c>
      <c r="H62">
        <v>469.93</v>
      </c>
      <c r="I62">
        <v>400</v>
      </c>
      <c r="J62">
        <v>363.74</v>
      </c>
      <c r="K62">
        <v>300</v>
      </c>
      <c r="L62">
        <v>2</v>
      </c>
      <c r="M62">
        <v>0</v>
      </c>
    </row>
    <row r="63" spans="1:13" x14ac:dyDescent="0.25">
      <c r="A63" t="s">
        <v>89</v>
      </c>
      <c r="B63">
        <v>14787.63</v>
      </c>
      <c r="C63">
        <v>0</v>
      </c>
      <c r="D63">
        <v>14787.63</v>
      </c>
      <c r="E63">
        <v>335.42</v>
      </c>
      <c r="F63">
        <v>0</v>
      </c>
      <c r="G63">
        <v>335.42</v>
      </c>
      <c r="H63">
        <v>335.42</v>
      </c>
      <c r="I63">
        <v>400</v>
      </c>
      <c r="J63">
        <v>259.61</v>
      </c>
      <c r="K63">
        <v>300</v>
      </c>
      <c r="L63">
        <v>2</v>
      </c>
      <c r="M63">
        <v>0</v>
      </c>
    </row>
    <row r="64" spans="1:13" x14ac:dyDescent="0.25">
      <c r="A64" t="s">
        <v>90</v>
      </c>
      <c r="B64">
        <v>0</v>
      </c>
      <c r="C64">
        <v>4744.04</v>
      </c>
      <c r="D64">
        <v>4744.04</v>
      </c>
      <c r="E64">
        <v>0</v>
      </c>
      <c r="F64">
        <v>125</v>
      </c>
      <c r="G64">
        <v>125</v>
      </c>
      <c r="H64">
        <v>125</v>
      </c>
      <c r="I64">
        <v>220</v>
      </c>
      <c r="J64">
        <v>79.8</v>
      </c>
      <c r="K64">
        <v>150</v>
      </c>
      <c r="L64">
        <v>0</v>
      </c>
      <c r="M64">
        <v>1</v>
      </c>
    </row>
    <row r="65" spans="1:13" x14ac:dyDescent="0.25">
      <c r="A65" t="s">
        <v>91</v>
      </c>
      <c r="B65">
        <v>50522.03</v>
      </c>
      <c r="C65">
        <v>0</v>
      </c>
      <c r="D65">
        <v>50522.03</v>
      </c>
      <c r="E65">
        <v>783.73</v>
      </c>
      <c r="F65">
        <v>0</v>
      </c>
      <c r="G65">
        <v>783.73</v>
      </c>
      <c r="H65">
        <v>783.73</v>
      </c>
      <c r="I65">
        <v>400</v>
      </c>
      <c r="J65">
        <v>916.67</v>
      </c>
      <c r="K65">
        <v>300</v>
      </c>
      <c r="L65">
        <v>3</v>
      </c>
      <c r="M65">
        <v>0</v>
      </c>
    </row>
    <row r="66" spans="1:13" x14ac:dyDescent="0.25">
      <c r="A66" t="s">
        <v>92</v>
      </c>
      <c r="B66">
        <v>70005.11</v>
      </c>
      <c r="C66">
        <v>0</v>
      </c>
      <c r="D66">
        <v>70005.11</v>
      </c>
      <c r="E66">
        <v>1597.74</v>
      </c>
      <c r="F66">
        <v>0</v>
      </c>
      <c r="G66">
        <v>1597.74</v>
      </c>
      <c r="H66">
        <v>1597.74</v>
      </c>
      <c r="I66">
        <v>1700</v>
      </c>
      <c r="J66">
        <v>0</v>
      </c>
      <c r="K66">
        <v>1200</v>
      </c>
      <c r="L66">
        <v>8</v>
      </c>
      <c r="M66">
        <v>0</v>
      </c>
    </row>
    <row r="67" spans="1:13" x14ac:dyDescent="0.25">
      <c r="A67" t="s">
        <v>93</v>
      </c>
      <c r="B67">
        <v>9525.19</v>
      </c>
      <c r="C67">
        <v>0</v>
      </c>
      <c r="D67">
        <v>9525.19</v>
      </c>
      <c r="E67">
        <v>218.46</v>
      </c>
      <c r="F67">
        <v>0</v>
      </c>
      <c r="G67">
        <v>218.46</v>
      </c>
      <c r="H67">
        <v>218.46</v>
      </c>
      <c r="I67">
        <v>200</v>
      </c>
      <c r="J67">
        <v>131.07</v>
      </c>
      <c r="K67">
        <v>150</v>
      </c>
      <c r="L67">
        <v>1</v>
      </c>
      <c r="M67">
        <v>0</v>
      </c>
    </row>
    <row r="68" spans="1:13" x14ac:dyDescent="0.25">
      <c r="A68" t="s">
        <v>94</v>
      </c>
      <c r="B68">
        <v>9753.7999999999993</v>
      </c>
      <c r="C68">
        <v>0</v>
      </c>
      <c r="D68">
        <v>9753.7999999999993</v>
      </c>
      <c r="E68">
        <v>219.14</v>
      </c>
      <c r="F68">
        <v>0</v>
      </c>
      <c r="G68">
        <v>219.14</v>
      </c>
      <c r="H68">
        <v>219.14</v>
      </c>
      <c r="I68">
        <v>400</v>
      </c>
      <c r="J68">
        <v>0</v>
      </c>
      <c r="K68">
        <v>150</v>
      </c>
      <c r="L68">
        <v>1</v>
      </c>
      <c r="M68">
        <v>0</v>
      </c>
    </row>
    <row r="69" spans="1:13" x14ac:dyDescent="0.25">
      <c r="A69" t="s">
        <v>95</v>
      </c>
      <c r="B69">
        <v>26260.23</v>
      </c>
      <c r="C69">
        <v>0</v>
      </c>
      <c r="D69">
        <v>26260.23</v>
      </c>
      <c r="E69">
        <v>602.62</v>
      </c>
      <c r="F69">
        <v>0</v>
      </c>
      <c r="G69">
        <v>602.62</v>
      </c>
      <c r="H69">
        <v>602.62</v>
      </c>
      <c r="I69">
        <v>500</v>
      </c>
      <c r="J69">
        <v>466.43</v>
      </c>
      <c r="K69">
        <v>450</v>
      </c>
      <c r="L69">
        <v>3</v>
      </c>
      <c r="M69">
        <v>0</v>
      </c>
    </row>
    <row r="70" spans="1:13" x14ac:dyDescent="0.25">
      <c r="A70" t="s">
        <v>97</v>
      </c>
      <c r="B70">
        <v>17257.07</v>
      </c>
      <c r="C70">
        <v>0</v>
      </c>
      <c r="D70">
        <v>17257.07</v>
      </c>
      <c r="E70">
        <v>486.1</v>
      </c>
      <c r="F70">
        <v>0</v>
      </c>
      <c r="G70">
        <v>486.1</v>
      </c>
      <c r="H70">
        <v>486.1</v>
      </c>
      <c r="I70">
        <v>200</v>
      </c>
      <c r="J70">
        <v>319.95</v>
      </c>
      <c r="K70">
        <v>150</v>
      </c>
      <c r="L70">
        <v>2</v>
      </c>
      <c r="M70">
        <v>0</v>
      </c>
    </row>
    <row r="71" spans="1:13" x14ac:dyDescent="0.25">
      <c r="A71" t="s">
        <v>98</v>
      </c>
      <c r="B71">
        <v>44976.83</v>
      </c>
      <c r="C71">
        <v>5105.8999999999996</v>
      </c>
      <c r="D71">
        <v>50082.73</v>
      </c>
      <c r="E71">
        <v>1026.83</v>
      </c>
      <c r="F71">
        <v>250</v>
      </c>
      <c r="G71">
        <v>1276.83</v>
      </c>
      <c r="H71">
        <v>1276.83</v>
      </c>
      <c r="I71">
        <v>1500</v>
      </c>
      <c r="J71">
        <v>771.19</v>
      </c>
      <c r="K71">
        <v>1050</v>
      </c>
      <c r="L71">
        <v>5</v>
      </c>
      <c r="M71">
        <v>2</v>
      </c>
    </row>
    <row r="72" spans="1:13" x14ac:dyDescent="0.25">
      <c r="A72" t="s">
        <v>99</v>
      </c>
      <c r="B72">
        <v>23196.85</v>
      </c>
      <c r="C72">
        <v>0</v>
      </c>
      <c r="D72">
        <v>23196.85</v>
      </c>
      <c r="E72">
        <v>527.30999999999995</v>
      </c>
      <c r="F72">
        <v>0</v>
      </c>
      <c r="G72">
        <v>527.30999999999995</v>
      </c>
      <c r="H72">
        <v>527.30999999999995</v>
      </c>
      <c r="I72">
        <v>600</v>
      </c>
      <c r="J72">
        <v>408.14</v>
      </c>
      <c r="K72">
        <v>450</v>
      </c>
      <c r="L72">
        <v>3</v>
      </c>
      <c r="M72">
        <v>0</v>
      </c>
    </row>
    <row r="73" spans="1:13" x14ac:dyDescent="0.25">
      <c r="A73" t="s">
        <v>100</v>
      </c>
      <c r="B73">
        <v>156972.25</v>
      </c>
      <c r="C73">
        <v>9403.18</v>
      </c>
      <c r="D73">
        <v>166375.43</v>
      </c>
      <c r="E73">
        <v>3586.23</v>
      </c>
      <c r="F73">
        <v>500</v>
      </c>
      <c r="G73">
        <v>4086.23</v>
      </c>
      <c r="H73">
        <v>4086.23</v>
      </c>
      <c r="I73">
        <v>4700</v>
      </c>
      <c r="J73">
        <v>2690.55</v>
      </c>
      <c r="K73">
        <v>3150</v>
      </c>
      <c r="L73">
        <v>17</v>
      </c>
      <c r="M73">
        <v>4</v>
      </c>
    </row>
    <row r="74" spans="1:13" x14ac:dyDescent="0.25">
      <c r="A74" t="s">
        <v>157</v>
      </c>
      <c r="B74">
        <v>9664.35</v>
      </c>
      <c r="C74">
        <v>0</v>
      </c>
      <c r="D74">
        <v>9664.35</v>
      </c>
      <c r="E74">
        <v>221.77</v>
      </c>
      <c r="F74">
        <v>0</v>
      </c>
      <c r="G74">
        <v>221.77</v>
      </c>
      <c r="H74">
        <v>221.77</v>
      </c>
      <c r="I74">
        <v>200</v>
      </c>
      <c r="J74">
        <v>171.65</v>
      </c>
      <c r="K74">
        <v>150</v>
      </c>
      <c r="L74">
        <v>1</v>
      </c>
      <c r="M74">
        <v>0</v>
      </c>
    </row>
    <row r="75" spans="1:13" x14ac:dyDescent="0.25">
      <c r="A75" t="s">
        <v>101</v>
      </c>
      <c r="B75">
        <v>123127.14</v>
      </c>
      <c r="C75">
        <v>0</v>
      </c>
      <c r="D75">
        <v>123127.14</v>
      </c>
      <c r="E75">
        <v>2788.22</v>
      </c>
      <c r="F75">
        <v>0</v>
      </c>
      <c r="G75">
        <v>2788.22</v>
      </c>
      <c r="H75">
        <v>2788.22</v>
      </c>
      <c r="I75">
        <v>2200</v>
      </c>
      <c r="J75">
        <v>2135.9</v>
      </c>
      <c r="K75">
        <v>1650</v>
      </c>
      <c r="L75">
        <v>12</v>
      </c>
      <c r="M75">
        <v>0</v>
      </c>
    </row>
    <row r="76" spans="1:13" x14ac:dyDescent="0.25">
      <c r="A76" t="s">
        <v>102</v>
      </c>
      <c r="B76">
        <v>31703.27</v>
      </c>
      <c r="C76">
        <v>0</v>
      </c>
      <c r="D76">
        <v>31703.27</v>
      </c>
      <c r="E76">
        <v>729.84</v>
      </c>
      <c r="F76">
        <v>0</v>
      </c>
      <c r="G76">
        <v>729.84</v>
      </c>
      <c r="H76">
        <v>729.84</v>
      </c>
      <c r="I76">
        <v>600</v>
      </c>
      <c r="J76">
        <v>492.84</v>
      </c>
      <c r="K76">
        <v>450</v>
      </c>
      <c r="L76">
        <v>3</v>
      </c>
      <c r="M76">
        <v>0</v>
      </c>
    </row>
    <row r="77" spans="1:13" x14ac:dyDescent="0.25">
      <c r="A77" t="s">
        <v>103</v>
      </c>
      <c r="B77">
        <v>9321.99</v>
      </c>
      <c r="C77">
        <v>0</v>
      </c>
      <c r="D77">
        <v>9321.99</v>
      </c>
      <c r="E77">
        <v>213.62</v>
      </c>
      <c r="F77">
        <v>0</v>
      </c>
      <c r="G77">
        <v>213.62</v>
      </c>
      <c r="H77">
        <v>213.62</v>
      </c>
      <c r="I77">
        <v>200</v>
      </c>
      <c r="J77">
        <v>128.16999999999999</v>
      </c>
      <c r="K77">
        <v>150</v>
      </c>
      <c r="L77">
        <v>1</v>
      </c>
      <c r="M77">
        <v>0</v>
      </c>
    </row>
    <row r="78" spans="1:13" x14ac:dyDescent="0.25">
      <c r="A78" t="s">
        <v>105</v>
      </c>
      <c r="B78">
        <v>138888.87</v>
      </c>
      <c r="C78">
        <v>0</v>
      </c>
      <c r="D78">
        <v>138888.87</v>
      </c>
      <c r="E78">
        <v>3172.11</v>
      </c>
      <c r="F78">
        <v>0</v>
      </c>
      <c r="G78">
        <v>3172.11</v>
      </c>
      <c r="H78">
        <v>3172.11</v>
      </c>
      <c r="I78">
        <v>3650</v>
      </c>
      <c r="J78">
        <v>2393.39</v>
      </c>
      <c r="K78">
        <v>2250</v>
      </c>
      <c r="L78">
        <v>15</v>
      </c>
      <c r="M78">
        <v>0</v>
      </c>
    </row>
    <row r="79" spans="1:13" x14ac:dyDescent="0.25">
      <c r="A79" t="s">
        <v>106</v>
      </c>
      <c r="B79">
        <v>16242.98</v>
      </c>
      <c r="C79">
        <v>0</v>
      </c>
      <c r="D79">
        <v>16242.98</v>
      </c>
      <c r="E79">
        <v>370.08</v>
      </c>
      <c r="F79">
        <v>0</v>
      </c>
      <c r="G79">
        <v>370.08</v>
      </c>
      <c r="H79">
        <v>370.08</v>
      </c>
      <c r="I79">
        <v>400</v>
      </c>
      <c r="J79">
        <v>286.44</v>
      </c>
      <c r="K79">
        <v>300</v>
      </c>
      <c r="L79">
        <v>2</v>
      </c>
      <c r="M79">
        <v>0</v>
      </c>
    </row>
    <row r="80" spans="1:13" x14ac:dyDescent="0.25">
      <c r="A80" t="s">
        <v>107</v>
      </c>
      <c r="B80">
        <v>52904.55</v>
      </c>
      <c r="C80">
        <v>0</v>
      </c>
      <c r="D80">
        <v>52904.55</v>
      </c>
      <c r="E80">
        <v>1206.06</v>
      </c>
      <c r="F80">
        <v>0</v>
      </c>
      <c r="G80">
        <v>1206.06</v>
      </c>
      <c r="H80">
        <v>1206.06</v>
      </c>
      <c r="I80">
        <v>1200</v>
      </c>
      <c r="J80">
        <v>822.76</v>
      </c>
      <c r="K80">
        <v>900</v>
      </c>
      <c r="L80">
        <v>6</v>
      </c>
      <c r="M80">
        <v>0</v>
      </c>
    </row>
    <row r="81" spans="1:13" x14ac:dyDescent="0.25">
      <c r="A81" t="s">
        <v>158</v>
      </c>
      <c r="B81">
        <v>24545.05</v>
      </c>
      <c r="C81">
        <v>0</v>
      </c>
      <c r="D81">
        <v>24545.05</v>
      </c>
      <c r="E81">
        <v>524.28</v>
      </c>
      <c r="F81">
        <v>0</v>
      </c>
      <c r="G81">
        <v>524.28</v>
      </c>
      <c r="H81">
        <v>524.28</v>
      </c>
      <c r="I81">
        <v>500</v>
      </c>
      <c r="J81">
        <v>453.69</v>
      </c>
      <c r="K81">
        <v>150</v>
      </c>
      <c r="L81">
        <v>2</v>
      </c>
      <c r="M81">
        <v>0</v>
      </c>
    </row>
    <row r="82" spans="1:13" x14ac:dyDescent="0.25">
      <c r="A82" t="s">
        <v>109</v>
      </c>
      <c r="B82">
        <v>170571.84</v>
      </c>
      <c r="C82">
        <v>0</v>
      </c>
      <c r="D82">
        <v>170571.84</v>
      </c>
      <c r="E82">
        <v>3919.05</v>
      </c>
      <c r="F82">
        <v>0</v>
      </c>
      <c r="G82">
        <v>3919.05</v>
      </c>
      <c r="H82">
        <v>3919.05</v>
      </c>
      <c r="I82">
        <v>3570</v>
      </c>
      <c r="J82">
        <v>0</v>
      </c>
      <c r="K82">
        <v>2850</v>
      </c>
      <c r="L82">
        <v>19</v>
      </c>
      <c r="M82">
        <v>0</v>
      </c>
    </row>
    <row r="83" spans="1:13" x14ac:dyDescent="0.25">
      <c r="A83" t="s">
        <v>110</v>
      </c>
      <c r="B83">
        <v>69030.320000000007</v>
      </c>
      <c r="C83">
        <v>3245</v>
      </c>
      <c r="D83">
        <v>72275.320000000007</v>
      </c>
      <c r="E83">
        <v>1587.62</v>
      </c>
      <c r="F83">
        <v>125</v>
      </c>
      <c r="G83">
        <v>1712.62</v>
      </c>
      <c r="H83">
        <v>1712.62</v>
      </c>
      <c r="I83">
        <v>1500</v>
      </c>
      <c r="J83">
        <v>1280.02</v>
      </c>
      <c r="K83">
        <v>1200</v>
      </c>
      <c r="L83">
        <v>7</v>
      </c>
      <c r="M83">
        <v>1</v>
      </c>
    </row>
    <row r="84" spans="1:13" x14ac:dyDescent="0.25">
      <c r="A84" t="s">
        <v>111</v>
      </c>
      <c r="B84">
        <v>77747.78</v>
      </c>
      <c r="C84">
        <v>0</v>
      </c>
      <c r="D84">
        <v>77747.78</v>
      </c>
      <c r="E84">
        <v>1766.61</v>
      </c>
      <c r="F84">
        <v>0</v>
      </c>
      <c r="G84">
        <v>1766.61</v>
      </c>
      <c r="H84">
        <v>1766.61</v>
      </c>
      <c r="I84">
        <v>2200</v>
      </c>
      <c r="J84">
        <v>1177.56</v>
      </c>
      <c r="K84">
        <v>1350</v>
      </c>
      <c r="L84">
        <v>9</v>
      </c>
      <c r="M84">
        <v>0</v>
      </c>
    </row>
    <row r="85" spans="1:13" x14ac:dyDescent="0.25">
      <c r="A85" t="s">
        <v>159</v>
      </c>
      <c r="B85">
        <v>62661.01</v>
      </c>
      <c r="C85">
        <v>0</v>
      </c>
      <c r="D85">
        <v>62661.01</v>
      </c>
      <c r="E85">
        <v>1433.6</v>
      </c>
      <c r="F85">
        <v>0</v>
      </c>
      <c r="G85">
        <v>1433.6</v>
      </c>
      <c r="H85">
        <v>1433.6</v>
      </c>
      <c r="I85">
        <v>1550</v>
      </c>
      <c r="J85">
        <v>1044.1500000000001</v>
      </c>
      <c r="K85">
        <v>900</v>
      </c>
      <c r="L85">
        <v>6</v>
      </c>
      <c r="M85">
        <v>0</v>
      </c>
    </row>
    <row r="86" spans="1:13" x14ac:dyDescent="0.25">
      <c r="A86" t="s">
        <v>113</v>
      </c>
      <c r="B86">
        <v>20522.919999999998</v>
      </c>
      <c r="C86">
        <v>3179</v>
      </c>
      <c r="D86">
        <v>23701.919999999998</v>
      </c>
      <c r="E86">
        <v>472.69</v>
      </c>
      <c r="F86">
        <v>125</v>
      </c>
      <c r="G86">
        <v>597.69000000000005</v>
      </c>
      <c r="H86">
        <v>597.69000000000005</v>
      </c>
      <c r="I86">
        <v>570</v>
      </c>
      <c r="J86">
        <v>0</v>
      </c>
      <c r="K86">
        <v>450</v>
      </c>
      <c r="L86">
        <v>2</v>
      </c>
      <c r="M86">
        <v>1</v>
      </c>
    </row>
    <row r="87" spans="1:13" x14ac:dyDescent="0.25">
      <c r="A87" t="s">
        <v>114</v>
      </c>
      <c r="B87">
        <v>113247.28</v>
      </c>
      <c r="C87">
        <v>4931.41</v>
      </c>
      <c r="D87">
        <v>118178.69</v>
      </c>
      <c r="E87">
        <v>1914.25</v>
      </c>
      <c r="F87">
        <v>375</v>
      </c>
      <c r="G87">
        <v>2289.25</v>
      </c>
      <c r="H87">
        <v>2289.25</v>
      </c>
      <c r="I87">
        <v>1450</v>
      </c>
      <c r="J87">
        <v>0</v>
      </c>
      <c r="K87">
        <v>1050</v>
      </c>
      <c r="L87">
        <v>7</v>
      </c>
      <c r="M87">
        <v>2</v>
      </c>
    </row>
    <row r="88" spans="1:13" x14ac:dyDescent="0.25">
      <c r="A88" t="s">
        <v>115</v>
      </c>
      <c r="B88">
        <v>157313</v>
      </c>
      <c r="C88">
        <v>2338.73</v>
      </c>
      <c r="D88">
        <v>159651.73000000001</v>
      </c>
      <c r="E88">
        <v>3602.68</v>
      </c>
      <c r="F88">
        <v>250</v>
      </c>
      <c r="G88">
        <v>3852.68</v>
      </c>
      <c r="H88">
        <v>4477.68</v>
      </c>
      <c r="I88">
        <v>4850</v>
      </c>
      <c r="J88">
        <v>0</v>
      </c>
      <c r="K88">
        <v>2700</v>
      </c>
      <c r="L88">
        <v>16</v>
      </c>
      <c r="M88">
        <v>2</v>
      </c>
    </row>
    <row r="89" spans="1:13" x14ac:dyDescent="0.25">
      <c r="A89" t="s">
        <v>116</v>
      </c>
      <c r="B89">
        <v>37205.230000000003</v>
      </c>
      <c r="C89">
        <v>0</v>
      </c>
      <c r="D89">
        <v>37205.230000000003</v>
      </c>
      <c r="E89">
        <v>852.52</v>
      </c>
      <c r="F89">
        <v>0</v>
      </c>
      <c r="G89">
        <v>852.52</v>
      </c>
      <c r="H89">
        <v>852.52</v>
      </c>
      <c r="I89">
        <v>800</v>
      </c>
      <c r="J89">
        <v>0</v>
      </c>
      <c r="K89">
        <v>600</v>
      </c>
      <c r="L89">
        <v>4</v>
      </c>
      <c r="M89">
        <v>0</v>
      </c>
    </row>
    <row r="90" spans="1:13" x14ac:dyDescent="0.25">
      <c r="A90" t="s">
        <v>117</v>
      </c>
      <c r="B90">
        <v>17370.13</v>
      </c>
      <c r="C90">
        <v>0</v>
      </c>
      <c r="D90">
        <v>17370.13</v>
      </c>
      <c r="E90">
        <v>396.92</v>
      </c>
      <c r="F90">
        <v>0</v>
      </c>
      <c r="G90">
        <v>396.92</v>
      </c>
      <c r="H90">
        <v>396.92</v>
      </c>
      <c r="I90">
        <v>400</v>
      </c>
      <c r="J90">
        <v>307.20999999999998</v>
      </c>
      <c r="K90">
        <v>300</v>
      </c>
      <c r="L90">
        <v>2</v>
      </c>
      <c r="M90">
        <v>0</v>
      </c>
    </row>
    <row r="91" spans="1:13" x14ac:dyDescent="0.25">
      <c r="A91" t="s">
        <v>118</v>
      </c>
      <c r="B91">
        <v>0</v>
      </c>
      <c r="C91">
        <v>28078.89</v>
      </c>
      <c r="D91">
        <v>28078.89</v>
      </c>
      <c r="E91">
        <v>0</v>
      </c>
      <c r="F91">
        <v>1000</v>
      </c>
      <c r="G91">
        <v>1000</v>
      </c>
      <c r="H91">
        <v>710</v>
      </c>
      <c r="I91">
        <v>1650</v>
      </c>
      <c r="J91">
        <v>346.97</v>
      </c>
      <c r="K91">
        <v>1200</v>
      </c>
      <c r="L91">
        <v>0</v>
      </c>
      <c r="M91">
        <v>8</v>
      </c>
    </row>
    <row r="92" spans="1:13" x14ac:dyDescent="0.25">
      <c r="A92" t="s">
        <v>119</v>
      </c>
      <c r="B92">
        <v>30192.33</v>
      </c>
      <c r="C92">
        <v>2450</v>
      </c>
      <c r="D92">
        <v>32642.33</v>
      </c>
      <c r="E92">
        <v>685.53</v>
      </c>
      <c r="F92">
        <v>250</v>
      </c>
      <c r="G92">
        <v>935.53</v>
      </c>
      <c r="H92">
        <v>935.53</v>
      </c>
      <c r="I92">
        <v>1200</v>
      </c>
      <c r="J92">
        <v>554.79</v>
      </c>
      <c r="K92">
        <v>900</v>
      </c>
      <c r="L92">
        <v>4</v>
      </c>
      <c r="M92">
        <v>2</v>
      </c>
    </row>
    <row r="93" spans="1:13" x14ac:dyDescent="0.25">
      <c r="A93" t="s">
        <v>160</v>
      </c>
      <c r="B93">
        <v>13247.45</v>
      </c>
      <c r="C93">
        <v>0</v>
      </c>
      <c r="D93">
        <v>13247.45</v>
      </c>
      <c r="E93">
        <v>307.08</v>
      </c>
      <c r="F93">
        <v>0</v>
      </c>
      <c r="G93">
        <v>307.08</v>
      </c>
      <c r="H93">
        <v>307.08</v>
      </c>
      <c r="I93">
        <v>200</v>
      </c>
      <c r="J93">
        <v>0</v>
      </c>
      <c r="K93">
        <v>150</v>
      </c>
      <c r="L93">
        <v>1</v>
      </c>
      <c r="M93">
        <v>0</v>
      </c>
    </row>
    <row r="94" spans="1:13" x14ac:dyDescent="0.25">
      <c r="A94" t="s">
        <v>121</v>
      </c>
      <c r="B94">
        <v>16795.009999999998</v>
      </c>
      <c r="C94">
        <v>0</v>
      </c>
      <c r="D94">
        <v>16795.009999999998</v>
      </c>
      <c r="E94">
        <v>372.5</v>
      </c>
      <c r="F94">
        <v>0</v>
      </c>
      <c r="G94">
        <v>372.5</v>
      </c>
      <c r="H94">
        <v>372.5</v>
      </c>
      <c r="I94">
        <v>400</v>
      </c>
      <c r="J94">
        <v>0</v>
      </c>
      <c r="K94">
        <v>300</v>
      </c>
      <c r="L94">
        <v>2</v>
      </c>
      <c r="M94">
        <v>0</v>
      </c>
    </row>
    <row r="95" spans="1:13" x14ac:dyDescent="0.25">
      <c r="A95" t="s">
        <v>122</v>
      </c>
      <c r="B95">
        <v>85860.91</v>
      </c>
      <c r="C95">
        <v>0</v>
      </c>
      <c r="D95">
        <v>85860.91</v>
      </c>
      <c r="E95">
        <v>2065.04</v>
      </c>
      <c r="F95">
        <v>0</v>
      </c>
      <c r="G95">
        <v>2065.04</v>
      </c>
      <c r="H95">
        <v>2065.04</v>
      </c>
      <c r="I95">
        <v>2000</v>
      </c>
      <c r="J95">
        <v>1489.57</v>
      </c>
      <c r="K95">
        <v>1500</v>
      </c>
      <c r="L95">
        <v>11</v>
      </c>
      <c r="M95">
        <v>0</v>
      </c>
    </row>
    <row r="96" spans="1:13" x14ac:dyDescent="0.25">
      <c r="A96" t="s">
        <v>123</v>
      </c>
      <c r="B96">
        <v>7318.38</v>
      </c>
      <c r="C96">
        <v>0</v>
      </c>
      <c r="D96">
        <v>7318.38</v>
      </c>
      <c r="E96">
        <v>165.92</v>
      </c>
      <c r="F96">
        <v>0</v>
      </c>
      <c r="G96">
        <v>165.92</v>
      </c>
      <c r="H96">
        <v>165.92</v>
      </c>
      <c r="I96">
        <v>200</v>
      </c>
      <c r="J96">
        <v>128.41999999999999</v>
      </c>
      <c r="K96">
        <v>150</v>
      </c>
      <c r="L96">
        <v>1</v>
      </c>
      <c r="M96">
        <v>0</v>
      </c>
    </row>
    <row r="97" spans="1:13" x14ac:dyDescent="0.25">
      <c r="A97" t="s">
        <v>125</v>
      </c>
      <c r="B97">
        <v>8491.86</v>
      </c>
      <c r="C97">
        <v>0</v>
      </c>
      <c r="D97">
        <v>8491.86</v>
      </c>
      <c r="E97">
        <v>192.66</v>
      </c>
      <c r="F97">
        <v>0</v>
      </c>
      <c r="G97">
        <v>192.66</v>
      </c>
      <c r="H97">
        <v>192.66</v>
      </c>
      <c r="I97">
        <v>250</v>
      </c>
      <c r="J97">
        <v>115.6</v>
      </c>
      <c r="K97">
        <v>150</v>
      </c>
      <c r="L97">
        <v>1</v>
      </c>
      <c r="M97">
        <v>0</v>
      </c>
    </row>
    <row r="98" spans="1:13" x14ac:dyDescent="0.25">
      <c r="A98" t="s">
        <v>126</v>
      </c>
      <c r="B98">
        <v>35496.43</v>
      </c>
      <c r="C98">
        <v>0</v>
      </c>
      <c r="D98">
        <v>35496.43</v>
      </c>
      <c r="E98">
        <v>937.36</v>
      </c>
      <c r="F98">
        <v>0</v>
      </c>
      <c r="G98">
        <v>937.36</v>
      </c>
      <c r="H98">
        <v>937.36</v>
      </c>
      <c r="I98">
        <v>700</v>
      </c>
      <c r="J98">
        <v>0</v>
      </c>
      <c r="K98">
        <v>450</v>
      </c>
      <c r="L98">
        <v>4</v>
      </c>
      <c r="M98">
        <v>0</v>
      </c>
    </row>
    <row r="99" spans="1:13" x14ac:dyDescent="0.25">
      <c r="A99" t="s">
        <v>127</v>
      </c>
      <c r="B99">
        <v>86451.19</v>
      </c>
      <c r="C99">
        <v>0</v>
      </c>
      <c r="D99">
        <v>86451.19</v>
      </c>
      <c r="E99">
        <v>1971.97</v>
      </c>
      <c r="F99">
        <v>0</v>
      </c>
      <c r="G99">
        <v>1971.97</v>
      </c>
      <c r="H99">
        <v>1971.97</v>
      </c>
      <c r="I99">
        <v>2550</v>
      </c>
      <c r="J99">
        <v>1512.4</v>
      </c>
      <c r="K99">
        <v>1650</v>
      </c>
      <c r="L99">
        <v>11</v>
      </c>
      <c r="M99">
        <v>0</v>
      </c>
    </row>
    <row r="100" spans="1:13" x14ac:dyDescent="0.25">
      <c r="A100" t="s">
        <v>128</v>
      </c>
      <c r="B100">
        <v>7052.39</v>
      </c>
      <c r="C100">
        <v>0</v>
      </c>
      <c r="D100">
        <v>7052.39</v>
      </c>
      <c r="E100">
        <v>159.58000000000001</v>
      </c>
      <c r="F100">
        <v>0</v>
      </c>
      <c r="G100">
        <v>159.58000000000001</v>
      </c>
      <c r="H100">
        <v>159.58000000000001</v>
      </c>
      <c r="I100">
        <v>200</v>
      </c>
      <c r="J100">
        <v>123.52</v>
      </c>
      <c r="K100">
        <v>150</v>
      </c>
      <c r="L100">
        <v>1</v>
      </c>
      <c r="M100">
        <v>0</v>
      </c>
    </row>
    <row r="101" spans="1:13" x14ac:dyDescent="0.25">
      <c r="A101" t="s">
        <v>129</v>
      </c>
      <c r="B101">
        <v>43103.35</v>
      </c>
      <c r="C101">
        <v>0</v>
      </c>
      <c r="D101">
        <v>43103.35</v>
      </c>
      <c r="E101">
        <v>992.94</v>
      </c>
      <c r="F101">
        <v>0</v>
      </c>
      <c r="G101">
        <v>992.94</v>
      </c>
      <c r="H101">
        <v>992.94</v>
      </c>
      <c r="I101">
        <v>800</v>
      </c>
      <c r="J101">
        <v>768.53</v>
      </c>
      <c r="K101">
        <v>600</v>
      </c>
      <c r="L101">
        <v>4</v>
      </c>
      <c r="M101">
        <v>0</v>
      </c>
    </row>
    <row r="102" spans="1:13" x14ac:dyDescent="0.25">
      <c r="A102" t="s">
        <v>132</v>
      </c>
      <c r="B102">
        <v>26536.57</v>
      </c>
      <c r="C102">
        <v>0</v>
      </c>
      <c r="D102">
        <v>26536.57</v>
      </c>
      <c r="E102">
        <v>606.82000000000005</v>
      </c>
      <c r="F102">
        <v>0</v>
      </c>
      <c r="G102">
        <v>606.82000000000005</v>
      </c>
      <c r="H102">
        <v>606.82000000000005</v>
      </c>
      <c r="I102">
        <v>600</v>
      </c>
      <c r="J102">
        <v>469.67</v>
      </c>
      <c r="K102">
        <v>450</v>
      </c>
      <c r="L102">
        <v>3</v>
      </c>
      <c r="M102">
        <v>0</v>
      </c>
    </row>
    <row r="103" spans="1:13" x14ac:dyDescent="0.25">
      <c r="A103" t="s">
        <v>133</v>
      </c>
      <c r="B103">
        <v>52596.7</v>
      </c>
      <c r="C103">
        <v>0</v>
      </c>
      <c r="D103">
        <v>52596.7</v>
      </c>
      <c r="E103">
        <v>1202.32</v>
      </c>
      <c r="F103">
        <v>0</v>
      </c>
      <c r="G103">
        <v>1202.32</v>
      </c>
      <c r="H103">
        <v>1202.32</v>
      </c>
      <c r="I103">
        <v>1200</v>
      </c>
      <c r="J103">
        <v>871.85</v>
      </c>
      <c r="K103">
        <v>900</v>
      </c>
      <c r="L103">
        <v>6</v>
      </c>
      <c r="M103">
        <v>0</v>
      </c>
    </row>
    <row r="104" spans="1:13" x14ac:dyDescent="0.25">
      <c r="A104" t="s">
        <v>134</v>
      </c>
      <c r="B104">
        <v>61359.64</v>
      </c>
      <c r="C104">
        <v>0</v>
      </c>
      <c r="D104">
        <v>61359.64</v>
      </c>
      <c r="E104">
        <v>1366.02</v>
      </c>
      <c r="F104">
        <v>0</v>
      </c>
      <c r="G104">
        <v>1366.02</v>
      </c>
      <c r="H104">
        <v>1366.02</v>
      </c>
      <c r="I104">
        <v>1240</v>
      </c>
      <c r="J104">
        <v>1009.5</v>
      </c>
      <c r="K104">
        <v>900</v>
      </c>
      <c r="L104">
        <v>6</v>
      </c>
      <c r="M104">
        <v>0</v>
      </c>
    </row>
    <row r="105" spans="1:13" x14ac:dyDescent="0.25">
      <c r="A105" t="s">
        <v>150</v>
      </c>
      <c r="B105">
        <v>2180</v>
      </c>
      <c r="C105">
        <v>0</v>
      </c>
      <c r="D105">
        <v>2180</v>
      </c>
      <c r="E105">
        <v>48.34</v>
      </c>
      <c r="F105">
        <v>0</v>
      </c>
      <c r="G105">
        <v>48.34</v>
      </c>
      <c r="H105">
        <v>48.34</v>
      </c>
      <c r="I105">
        <v>0</v>
      </c>
      <c r="J105">
        <v>37.409999999999997</v>
      </c>
      <c r="K105">
        <v>150</v>
      </c>
      <c r="L105">
        <v>1</v>
      </c>
      <c r="M105">
        <v>0</v>
      </c>
    </row>
    <row r="106" spans="1:13" x14ac:dyDescent="0.25">
      <c r="A106" t="s">
        <v>135</v>
      </c>
      <c r="B106">
        <v>11759.74</v>
      </c>
      <c r="C106">
        <v>0</v>
      </c>
      <c r="D106">
        <v>11759.74</v>
      </c>
      <c r="E106">
        <v>271.66000000000003</v>
      </c>
      <c r="F106">
        <v>0</v>
      </c>
      <c r="G106">
        <v>271.66000000000003</v>
      </c>
      <c r="H106">
        <v>271.66000000000003</v>
      </c>
      <c r="I106">
        <v>200</v>
      </c>
      <c r="J106">
        <v>210.27</v>
      </c>
      <c r="K106">
        <v>150</v>
      </c>
      <c r="L106">
        <v>1</v>
      </c>
      <c r="M106">
        <v>0</v>
      </c>
    </row>
    <row r="107" spans="1:13" x14ac:dyDescent="0.25">
      <c r="A107" t="s">
        <v>136</v>
      </c>
      <c r="B107">
        <v>0</v>
      </c>
      <c r="C107">
        <v>14927.42</v>
      </c>
      <c r="D107">
        <v>14927.42</v>
      </c>
      <c r="E107">
        <v>0</v>
      </c>
      <c r="F107">
        <v>850</v>
      </c>
      <c r="G107">
        <v>850</v>
      </c>
      <c r="H107">
        <v>850</v>
      </c>
      <c r="I107">
        <v>900</v>
      </c>
      <c r="J107">
        <v>223.95</v>
      </c>
      <c r="K107">
        <v>750</v>
      </c>
      <c r="L107">
        <v>0</v>
      </c>
      <c r="M107">
        <v>6</v>
      </c>
    </row>
    <row r="108" spans="1:13" x14ac:dyDescent="0.25">
      <c r="A108" t="s">
        <v>138</v>
      </c>
      <c r="B108">
        <v>53808.29</v>
      </c>
      <c r="C108">
        <v>0</v>
      </c>
      <c r="D108">
        <v>53808.29</v>
      </c>
      <c r="E108">
        <v>1250.3900000000001</v>
      </c>
      <c r="F108">
        <v>0</v>
      </c>
      <c r="G108">
        <v>1250.3900000000001</v>
      </c>
      <c r="H108">
        <v>1250.3900000000001</v>
      </c>
      <c r="I108">
        <v>950</v>
      </c>
      <c r="J108">
        <v>0</v>
      </c>
      <c r="K108">
        <v>750</v>
      </c>
      <c r="L108">
        <v>5</v>
      </c>
      <c r="M108">
        <v>0</v>
      </c>
    </row>
    <row r="109" spans="1:13" x14ac:dyDescent="0.25">
      <c r="A109" t="s">
        <v>140</v>
      </c>
      <c r="B109">
        <v>47099.12</v>
      </c>
      <c r="C109">
        <v>0</v>
      </c>
      <c r="D109">
        <v>47099.12</v>
      </c>
      <c r="E109">
        <v>1079.74</v>
      </c>
      <c r="F109">
        <v>0</v>
      </c>
      <c r="G109">
        <v>1079.74</v>
      </c>
      <c r="H109">
        <v>1079.74</v>
      </c>
      <c r="I109">
        <v>1000</v>
      </c>
      <c r="J109">
        <v>805.55</v>
      </c>
      <c r="K109">
        <v>750</v>
      </c>
      <c r="L109">
        <v>5</v>
      </c>
      <c r="M109">
        <v>0</v>
      </c>
    </row>
    <row r="110" spans="1:13" x14ac:dyDescent="0.25">
      <c r="A110" t="s">
        <v>141</v>
      </c>
      <c r="B110">
        <v>38555.93</v>
      </c>
      <c r="C110">
        <v>8713.42</v>
      </c>
      <c r="D110">
        <v>47269.35</v>
      </c>
      <c r="E110">
        <v>815.62</v>
      </c>
      <c r="F110">
        <v>475</v>
      </c>
      <c r="G110">
        <v>1290.6199999999999</v>
      </c>
      <c r="H110">
        <v>1290.6199999999999</v>
      </c>
      <c r="I110">
        <v>1070</v>
      </c>
      <c r="J110">
        <v>830.08</v>
      </c>
      <c r="K110">
        <v>750</v>
      </c>
      <c r="L110">
        <v>4</v>
      </c>
      <c r="M110">
        <v>3</v>
      </c>
    </row>
    <row r="112" spans="1:13" x14ac:dyDescent="0.25">
      <c r="A112" t="s">
        <v>164</v>
      </c>
      <c r="B112">
        <f t="shared" ref="B112:M112" si="0">SUM(B2:B110)</f>
        <v>5422689.9000000004</v>
      </c>
      <c r="C112">
        <f t="shared" si="0"/>
        <v>176628.23</v>
      </c>
      <c r="D112">
        <f t="shared" si="0"/>
        <v>5599318.1299999999</v>
      </c>
      <c r="E112">
        <f t="shared" si="0"/>
        <v>120724.66000000002</v>
      </c>
      <c r="F112">
        <f t="shared" si="0"/>
        <v>7850</v>
      </c>
      <c r="G112">
        <f t="shared" si="0"/>
        <v>128574.66000000003</v>
      </c>
      <c r="H112">
        <f t="shared" si="0"/>
        <v>128061.08000000005</v>
      </c>
      <c r="I112">
        <f t="shared" si="0"/>
        <v>130671.28</v>
      </c>
      <c r="J112">
        <f t="shared" si="0"/>
        <v>62209.600000000006</v>
      </c>
      <c r="K112">
        <f t="shared" si="0"/>
        <v>90450</v>
      </c>
      <c r="L112">
        <f t="shared" si="0"/>
        <v>570</v>
      </c>
      <c r="M112">
        <f t="shared" si="0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90" zoomScaleNormal="9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baseColWidth="10" defaultRowHeight="15" x14ac:dyDescent="0.25"/>
  <cols>
    <col min="1" max="1" width="44.7109375" customWidth="1"/>
    <col min="2" max="2" width="11.5703125" customWidth="1"/>
    <col min="3" max="3" width="7.7109375" customWidth="1"/>
    <col min="4" max="4" width="10.42578125" customWidth="1"/>
    <col min="5" max="5" width="9.140625" customWidth="1"/>
    <col min="6" max="6" width="15.85546875" customWidth="1"/>
    <col min="7" max="7" width="13.7109375" customWidth="1"/>
    <col min="8" max="8" width="14.7109375" customWidth="1"/>
    <col min="9" max="9" width="11.42578125" customWidth="1"/>
    <col min="10" max="10" width="20.85546875" bestFit="1" customWidth="1"/>
    <col min="11" max="11" width="19" customWidth="1"/>
    <col min="12" max="12" width="20.85546875" bestFit="1" customWidth="1"/>
  </cols>
  <sheetData>
    <row r="1" spans="1:12" x14ac:dyDescent="0.25">
      <c r="A1" s="14" t="s">
        <v>0</v>
      </c>
      <c r="B1" s="14" t="s">
        <v>173</v>
      </c>
      <c r="C1" s="14" t="s">
        <v>1</v>
      </c>
      <c r="D1" s="14" t="s">
        <v>2</v>
      </c>
      <c r="E1" s="14" t="s">
        <v>3</v>
      </c>
      <c r="F1" s="13" t="s">
        <v>172</v>
      </c>
      <c r="G1" s="13" t="s">
        <v>161</v>
      </c>
      <c r="H1" s="13" t="s">
        <v>163</v>
      </c>
      <c r="I1" s="14" t="s">
        <v>174</v>
      </c>
      <c r="J1" s="15" t="s">
        <v>171</v>
      </c>
      <c r="K1" s="15" t="s">
        <v>162</v>
      </c>
      <c r="L1" s="15" t="s">
        <v>170</v>
      </c>
    </row>
    <row r="2" spans="1:12" x14ac:dyDescent="0.25">
      <c r="A2" s="35" t="s">
        <v>79</v>
      </c>
      <c r="B2" s="36" t="s">
        <v>175</v>
      </c>
      <c r="C2" s="36">
        <v>1007</v>
      </c>
      <c r="D2" s="36">
        <v>367780.76</v>
      </c>
      <c r="E2" s="36">
        <v>0</v>
      </c>
      <c r="F2" s="36">
        <v>367780.76</v>
      </c>
      <c r="G2" s="37">
        <v>341194.21</v>
      </c>
      <c r="H2" s="38">
        <v>7.7922043284380432E-2</v>
      </c>
      <c r="I2" s="16">
        <v>0</v>
      </c>
      <c r="J2" s="36">
        <v>42</v>
      </c>
      <c r="K2" s="37">
        <v>41</v>
      </c>
      <c r="L2" s="38">
        <v>2.4390243902439025E-2</v>
      </c>
    </row>
    <row r="3" spans="1:12" x14ac:dyDescent="0.25">
      <c r="A3" s="35" t="s">
        <v>109</v>
      </c>
      <c r="B3" s="36" t="s">
        <v>175</v>
      </c>
      <c r="C3" s="36">
        <v>29</v>
      </c>
      <c r="D3" s="36">
        <v>213341.78</v>
      </c>
      <c r="E3" s="36">
        <v>0</v>
      </c>
      <c r="F3" s="36">
        <v>213341.78</v>
      </c>
      <c r="G3" s="37">
        <v>145950.57</v>
      </c>
      <c r="H3" s="38">
        <v>0.46173995757604774</v>
      </c>
      <c r="I3" s="16">
        <v>0</v>
      </c>
      <c r="J3" s="36">
        <v>14</v>
      </c>
      <c r="K3" s="37">
        <v>14</v>
      </c>
      <c r="L3" s="38">
        <v>0</v>
      </c>
    </row>
    <row r="4" spans="1:12" x14ac:dyDescent="0.25">
      <c r="A4" s="35" t="s">
        <v>51</v>
      </c>
      <c r="B4" s="36" t="s">
        <v>175</v>
      </c>
      <c r="C4" s="36">
        <v>1051</v>
      </c>
      <c r="D4" s="36">
        <v>198411</v>
      </c>
      <c r="E4" s="36">
        <v>0</v>
      </c>
      <c r="F4" s="36">
        <v>198411</v>
      </c>
      <c r="G4" s="37">
        <v>133772.72</v>
      </c>
      <c r="H4" s="38">
        <v>0.48319477992224424</v>
      </c>
      <c r="I4" s="16">
        <v>0</v>
      </c>
      <c r="J4" s="36">
        <v>17</v>
      </c>
      <c r="K4" s="37">
        <v>15</v>
      </c>
      <c r="L4" s="38">
        <v>0.13333333333333333</v>
      </c>
    </row>
    <row r="5" spans="1:12" x14ac:dyDescent="0.25">
      <c r="A5" s="35" t="s">
        <v>38</v>
      </c>
      <c r="B5" s="36" t="s">
        <v>175</v>
      </c>
      <c r="C5" s="36">
        <v>138</v>
      </c>
      <c r="D5" s="36">
        <v>105952.08</v>
      </c>
      <c r="E5" s="36">
        <v>22332.95</v>
      </c>
      <c r="F5" s="36">
        <v>128285.03</v>
      </c>
      <c r="G5" s="37">
        <v>120043.07</v>
      </c>
      <c r="H5" s="38">
        <v>6.8658357371233436E-2</v>
      </c>
      <c r="I5" s="16">
        <v>7</v>
      </c>
      <c r="J5" s="36">
        <v>14</v>
      </c>
      <c r="K5" s="37">
        <v>17</v>
      </c>
      <c r="L5" s="38">
        <v>-0.17647058823529413</v>
      </c>
    </row>
    <row r="6" spans="1:12" x14ac:dyDescent="0.25">
      <c r="A6" s="39" t="s">
        <v>101</v>
      </c>
      <c r="B6" s="40" t="s">
        <v>175</v>
      </c>
      <c r="C6" s="40">
        <v>103</v>
      </c>
      <c r="D6" s="40">
        <v>83738.2</v>
      </c>
      <c r="E6" s="40">
        <v>0</v>
      </c>
      <c r="F6" s="40">
        <v>83738.2</v>
      </c>
      <c r="G6" s="41">
        <v>109314.87</v>
      </c>
      <c r="H6" s="42">
        <v>-0.23397246870439492</v>
      </c>
      <c r="I6" s="16">
        <v>0</v>
      </c>
      <c r="J6" s="40">
        <v>7</v>
      </c>
      <c r="K6" s="41">
        <v>10</v>
      </c>
      <c r="L6" s="42">
        <v>-0.3</v>
      </c>
    </row>
    <row r="7" spans="1:12" x14ac:dyDescent="0.25">
      <c r="A7" s="39" t="s">
        <v>80</v>
      </c>
      <c r="B7" s="40" t="s">
        <v>175</v>
      </c>
      <c r="C7" s="40">
        <v>67</v>
      </c>
      <c r="D7" s="40">
        <v>28057.72</v>
      </c>
      <c r="E7" s="40">
        <v>0</v>
      </c>
      <c r="F7" s="40">
        <v>28057.72</v>
      </c>
      <c r="G7" s="41">
        <v>104894.11</v>
      </c>
      <c r="H7" s="42">
        <v>-0.73251386564984444</v>
      </c>
      <c r="I7" s="16">
        <v>0</v>
      </c>
      <c r="J7" s="40">
        <v>3</v>
      </c>
      <c r="K7" s="41">
        <v>10</v>
      </c>
      <c r="L7" s="42">
        <v>-0.7</v>
      </c>
    </row>
    <row r="8" spans="1:12" x14ac:dyDescent="0.25">
      <c r="A8" s="35" t="s">
        <v>67</v>
      </c>
      <c r="B8" s="36" t="s">
        <v>175</v>
      </c>
      <c r="C8" s="36">
        <v>1067</v>
      </c>
      <c r="D8" s="36">
        <v>254015.72</v>
      </c>
      <c r="E8" s="36">
        <v>0</v>
      </c>
      <c r="F8" s="36">
        <v>254015.72</v>
      </c>
      <c r="G8" s="37">
        <v>97476.51</v>
      </c>
      <c r="H8" s="38">
        <v>1.6059172615022843</v>
      </c>
      <c r="I8" s="16">
        <v>0</v>
      </c>
      <c r="J8" s="36">
        <v>24</v>
      </c>
      <c r="K8" s="37">
        <v>10</v>
      </c>
      <c r="L8" s="38">
        <v>1.4</v>
      </c>
    </row>
    <row r="9" spans="1:12" x14ac:dyDescent="0.25">
      <c r="A9" s="39" t="s">
        <v>114</v>
      </c>
      <c r="B9" s="40" t="s">
        <v>175</v>
      </c>
      <c r="C9" s="40">
        <v>55</v>
      </c>
      <c r="D9" s="40">
        <v>43311.66</v>
      </c>
      <c r="E9" s="40">
        <v>0</v>
      </c>
      <c r="F9" s="40">
        <v>43311.66</v>
      </c>
      <c r="G9" s="41">
        <v>93232.12</v>
      </c>
      <c r="H9" s="42">
        <v>-0.53544272081338484</v>
      </c>
      <c r="I9" s="16">
        <v>0</v>
      </c>
      <c r="J9" s="40">
        <v>5</v>
      </c>
      <c r="K9" s="41">
        <v>8</v>
      </c>
      <c r="L9" s="42">
        <v>-0.375</v>
      </c>
    </row>
    <row r="10" spans="1:12" x14ac:dyDescent="0.25">
      <c r="A10" s="39" t="s">
        <v>130</v>
      </c>
      <c r="B10" s="40" t="s">
        <v>175</v>
      </c>
      <c r="C10" s="40">
        <v>1047</v>
      </c>
      <c r="D10" s="40">
        <v>25951</v>
      </c>
      <c r="E10" s="40">
        <v>0</v>
      </c>
      <c r="F10" s="40">
        <v>25951</v>
      </c>
      <c r="G10" s="41">
        <v>81225</v>
      </c>
      <c r="H10" s="42">
        <v>-0.68050477069867654</v>
      </c>
      <c r="I10" s="16">
        <v>0</v>
      </c>
      <c r="J10" s="40">
        <v>3</v>
      </c>
      <c r="K10" s="41">
        <v>6</v>
      </c>
      <c r="L10" s="42">
        <v>-0.5</v>
      </c>
    </row>
    <row r="11" spans="1:12" x14ac:dyDescent="0.25">
      <c r="A11" t="s">
        <v>35</v>
      </c>
      <c r="B11" s="16" t="s">
        <v>175</v>
      </c>
      <c r="C11" s="16">
        <v>30</v>
      </c>
      <c r="D11" s="16">
        <v>61619.94</v>
      </c>
      <c r="E11" s="16">
        <v>9774.35</v>
      </c>
      <c r="F11" s="16">
        <v>71394.289999999994</v>
      </c>
      <c r="G11" s="1">
        <v>71893.77</v>
      </c>
      <c r="H11" s="2">
        <v>-6.9474726391453735E-3</v>
      </c>
      <c r="I11" s="16">
        <v>2</v>
      </c>
      <c r="J11" s="16">
        <v>6</v>
      </c>
      <c r="K11" s="1">
        <v>8</v>
      </c>
      <c r="L11" s="2">
        <v>-0.25</v>
      </c>
    </row>
    <row r="12" spans="1:12" x14ac:dyDescent="0.25">
      <c r="A12" s="39" t="s">
        <v>59</v>
      </c>
      <c r="B12" s="40" t="s">
        <v>175</v>
      </c>
      <c r="C12" s="40">
        <v>23</v>
      </c>
      <c r="D12" s="40">
        <v>0</v>
      </c>
      <c r="E12" s="40">
        <v>0</v>
      </c>
      <c r="F12" s="40">
        <v>0</v>
      </c>
      <c r="G12" s="41">
        <v>64751.46</v>
      </c>
      <c r="H12" s="42">
        <v>-1</v>
      </c>
      <c r="I12" s="16">
        <v>0</v>
      </c>
      <c r="J12" s="40">
        <v>0</v>
      </c>
      <c r="K12" s="41">
        <v>8</v>
      </c>
      <c r="L12" s="42">
        <v>-1</v>
      </c>
    </row>
    <row r="13" spans="1:12" x14ac:dyDescent="0.25">
      <c r="A13" s="35" t="s">
        <v>133</v>
      </c>
      <c r="B13" s="36" t="s">
        <v>175</v>
      </c>
      <c r="C13" s="36">
        <v>136</v>
      </c>
      <c r="D13" s="36">
        <v>147580.23000000001</v>
      </c>
      <c r="E13" s="36">
        <v>0</v>
      </c>
      <c r="F13" s="36">
        <v>147580.23000000001</v>
      </c>
      <c r="G13" s="37">
        <v>60561.81</v>
      </c>
      <c r="H13" s="38">
        <v>1.4368530266846387</v>
      </c>
      <c r="I13" s="16">
        <v>0</v>
      </c>
      <c r="J13" s="36">
        <v>13</v>
      </c>
      <c r="K13" s="37">
        <v>6</v>
      </c>
      <c r="L13" s="38">
        <v>1.1666666666666667</v>
      </c>
    </row>
    <row r="14" spans="1:12" x14ac:dyDescent="0.25">
      <c r="A14" s="35" t="s">
        <v>129</v>
      </c>
      <c r="B14" s="36" t="s">
        <v>175</v>
      </c>
      <c r="C14" s="36">
        <v>80</v>
      </c>
      <c r="D14" s="36">
        <v>87630.99</v>
      </c>
      <c r="E14" s="36">
        <v>0</v>
      </c>
      <c r="F14" s="36">
        <v>87630.99</v>
      </c>
      <c r="G14" s="37">
        <v>58383.03</v>
      </c>
      <c r="H14" s="38">
        <v>0.50096680490889234</v>
      </c>
      <c r="I14" s="16">
        <v>0</v>
      </c>
      <c r="J14" s="36">
        <v>7</v>
      </c>
      <c r="K14" s="37">
        <v>4</v>
      </c>
      <c r="L14" s="38">
        <v>0.75</v>
      </c>
    </row>
    <row r="15" spans="1:12" x14ac:dyDescent="0.25">
      <c r="A15" s="35" t="s">
        <v>86</v>
      </c>
      <c r="B15" s="36" t="s">
        <v>175</v>
      </c>
      <c r="C15" s="36">
        <v>137</v>
      </c>
      <c r="D15" s="36">
        <v>92551.52</v>
      </c>
      <c r="E15" s="36">
        <v>0</v>
      </c>
      <c r="F15" s="36">
        <v>92551.52</v>
      </c>
      <c r="G15" s="37">
        <v>54095.28</v>
      </c>
      <c r="H15" s="38">
        <v>0.71089825212107238</v>
      </c>
      <c r="I15" s="16">
        <v>0</v>
      </c>
      <c r="J15" s="36">
        <v>11</v>
      </c>
      <c r="K15" s="37">
        <v>5</v>
      </c>
      <c r="L15" s="38">
        <v>1.2</v>
      </c>
    </row>
    <row r="16" spans="1:12" x14ac:dyDescent="0.25">
      <c r="A16" s="39" t="s">
        <v>74</v>
      </c>
      <c r="B16" s="40" t="s">
        <v>175</v>
      </c>
      <c r="C16" s="40">
        <v>1005</v>
      </c>
      <c r="D16" s="40">
        <v>29568.93</v>
      </c>
      <c r="E16" s="40">
        <v>0</v>
      </c>
      <c r="F16" s="40">
        <v>29568.93</v>
      </c>
      <c r="G16" s="41">
        <v>46426.77</v>
      </c>
      <c r="H16" s="42">
        <v>-0.36310602697538508</v>
      </c>
      <c r="I16" s="16">
        <v>0</v>
      </c>
      <c r="J16" s="40">
        <v>3</v>
      </c>
      <c r="K16" s="41">
        <v>5</v>
      </c>
      <c r="L16" s="42">
        <v>-0.4</v>
      </c>
    </row>
    <row r="17" spans="1:12" x14ac:dyDescent="0.25">
      <c r="A17" s="39" t="s">
        <v>113</v>
      </c>
      <c r="B17" s="40" t="s">
        <v>175</v>
      </c>
      <c r="C17" s="40">
        <v>4</v>
      </c>
      <c r="D17" s="40">
        <v>21268.07</v>
      </c>
      <c r="E17" s="40">
        <v>6590.98</v>
      </c>
      <c r="F17" s="40">
        <v>27859.05</v>
      </c>
      <c r="G17" s="41">
        <v>45241.4</v>
      </c>
      <c r="H17" s="42">
        <v>-0.38421335325608846</v>
      </c>
      <c r="I17" s="16">
        <v>2</v>
      </c>
      <c r="J17" s="40">
        <v>3</v>
      </c>
      <c r="K17" s="41">
        <v>6</v>
      </c>
      <c r="L17" s="42">
        <v>-0.5</v>
      </c>
    </row>
    <row r="18" spans="1:12" x14ac:dyDescent="0.25">
      <c r="A18" s="35" t="s">
        <v>76</v>
      </c>
      <c r="B18" s="36" t="s">
        <v>175</v>
      </c>
      <c r="C18" s="36">
        <v>1073</v>
      </c>
      <c r="D18" s="36">
        <v>112601.89</v>
      </c>
      <c r="E18" s="36">
        <v>0</v>
      </c>
      <c r="F18" s="36">
        <v>112601.89</v>
      </c>
      <c r="G18" s="37">
        <v>42827.34</v>
      </c>
      <c r="H18" s="38">
        <v>1.6292057830348561</v>
      </c>
      <c r="I18" s="16">
        <v>0</v>
      </c>
      <c r="J18" s="36">
        <v>13</v>
      </c>
      <c r="K18" s="37">
        <v>6</v>
      </c>
      <c r="L18" s="38">
        <v>1.1666666666666667</v>
      </c>
    </row>
    <row r="19" spans="1:12" x14ac:dyDescent="0.25">
      <c r="A19" s="39" t="s">
        <v>56</v>
      </c>
      <c r="B19" s="40" t="s">
        <v>175</v>
      </c>
      <c r="C19" s="40">
        <v>93</v>
      </c>
      <c r="D19" s="40">
        <v>36049.15</v>
      </c>
      <c r="E19" s="40">
        <v>0</v>
      </c>
      <c r="F19" s="40">
        <v>36049.15</v>
      </c>
      <c r="G19" s="41">
        <v>42086.33</v>
      </c>
      <c r="H19" s="42">
        <v>-0.14344752797404764</v>
      </c>
      <c r="I19" s="16">
        <v>0</v>
      </c>
      <c r="J19" s="40">
        <v>3</v>
      </c>
      <c r="K19" s="41">
        <v>4</v>
      </c>
      <c r="L19" s="42">
        <v>-0.25</v>
      </c>
    </row>
    <row r="20" spans="1:12" x14ac:dyDescent="0.25">
      <c r="A20" t="s">
        <v>116</v>
      </c>
      <c r="B20" s="16" t="s">
        <v>175</v>
      </c>
      <c r="C20" s="16">
        <v>130</v>
      </c>
      <c r="D20" s="16">
        <v>41922.300000000003</v>
      </c>
      <c r="E20" s="16">
        <v>0</v>
      </c>
      <c r="F20" s="16">
        <v>41922.300000000003</v>
      </c>
      <c r="G20" s="1">
        <v>41552.35</v>
      </c>
      <c r="H20" s="2">
        <v>8.9032268933045763E-3</v>
      </c>
      <c r="I20" s="16">
        <v>0</v>
      </c>
      <c r="J20" s="16">
        <v>4</v>
      </c>
      <c r="K20" s="1">
        <v>2</v>
      </c>
      <c r="L20" s="2">
        <v>1</v>
      </c>
    </row>
    <row r="21" spans="1:12" x14ac:dyDescent="0.25">
      <c r="A21" s="35" t="s">
        <v>68</v>
      </c>
      <c r="B21" s="36" t="s">
        <v>175</v>
      </c>
      <c r="C21" s="36">
        <v>1071</v>
      </c>
      <c r="D21" s="36">
        <v>60173.17</v>
      </c>
      <c r="E21" s="36">
        <v>0</v>
      </c>
      <c r="F21" s="36">
        <v>60173.17</v>
      </c>
      <c r="G21" s="37">
        <v>37111.08</v>
      </c>
      <c r="H21" s="38">
        <v>0.62143408383695642</v>
      </c>
      <c r="I21" s="16">
        <v>0</v>
      </c>
      <c r="J21" s="36">
        <v>6</v>
      </c>
      <c r="K21" s="37">
        <v>4</v>
      </c>
      <c r="L21" s="38">
        <v>0.5</v>
      </c>
    </row>
    <row r="22" spans="1:12" x14ac:dyDescent="0.25">
      <c r="A22" s="35" t="s">
        <v>53</v>
      </c>
      <c r="B22" s="36" t="s">
        <v>175</v>
      </c>
      <c r="C22" s="36">
        <v>125</v>
      </c>
      <c r="D22" s="36">
        <v>83787.199999999997</v>
      </c>
      <c r="E22" s="36">
        <v>3250</v>
      </c>
      <c r="F22" s="36">
        <v>87037.2</v>
      </c>
      <c r="G22" s="37">
        <v>32853.199999999997</v>
      </c>
      <c r="H22" s="38">
        <v>1.6492761740104467</v>
      </c>
      <c r="I22" s="16">
        <v>1</v>
      </c>
      <c r="J22" s="36">
        <v>4</v>
      </c>
      <c r="K22" s="37">
        <v>3</v>
      </c>
      <c r="L22" s="38">
        <v>0.33333333333333331</v>
      </c>
    </row>
    <row r="23" spans="1:12" x14ac:dyDescent="0.25">
      <c r="A23" s="35" t="s">
        <v>17</v>
      </c>
      <c r="B23" s="36" t="s">
        <v>175</v>
      </c>
      <c r="C23" s="36">
        <v>1009</v>
      </c>
      <c r="D23" s="36">
        <v>39949.120000000003</v>
      </c>
      <c r="E23" s="36">
        <v>1874.58</v>
      </c>
      <c r="F23" s="36">
        <v>41823.699999999997</v>
      </c>
      <c r="G23" s="37">
        <v>28578.44</v>
      </c>
      <c r="H23" s="38">
        <v>0.46347036437258293</v>
      </c>
      <c r="I23" s="16">
        <v>1</v>
      </c>
      <c r="J23" s="36">
        <v>5</v>
      </c>
      <c r="K23" s="37">
        <v>3</v>
      </c>
      <c r="L23" s="38">
        <v>0.66666666666666663</v>
      </c>
    </row>
    <row r="24" spans="1:12" x14ac:dyDescent="0.25">
      <c r="A24" s="35" t="s">
        <v>128</v>
      </c>
      <c r="B24" s="36" t="s">
        <v>175</v>
      </c>
      <c r="C24" s="36">
        <v>1045</v>
      </c>
      <c r="D24" s="36">
        <v>87080.6</v>
      </c>
      <c r="E24" s="36">
        <v>0</v>
      </c>
      <c r="F24" s="36">
        <v>87080.6</v>
      </c>
      <c r="G24" s="37">
        <v>27153.01</v>
      </c>
      <c r="H24" s="38">
        <v>2.2070330324336056</v>
      </c>
      <c r="I24" s="16">
        <v>0</v>
      </c>
      <c r="J24" s="36">
        <v>9</v>
      </c>
      <c r="K24" s="37">
        <v>3</v>
      </c>
      <c r="L24" s="38">
        <v>2</v>
      </c>
    </row>
    <row r="25" spans="1:12" x14ac:dyDescent="0.25">
      <c r="A25" s="39" t="s">
        <v>123</v>
      </c>
      <c r="B25" s="40" t="s">
        <v>175</v>
      </c>
      <c r="C25" s="40">
        <v>1021</v>
      </c>
      <c r="D25" s="40">
        <v>25523.79</v>
      </c>
      <c r="E25" s="40">
        <v>0</v>
      </c>
      <c r="F25" s="40">
        <v>25523.79</v>
      </c>
      <c r="G25" s="41">
        <v>26736.5</v>
      </c>
      <c r="H25" s="42">
        <v>-4.5357844145643561E-2</v>
      </c>
      <c r="I25" s="16">
        <v>0</v>
      </c>
      <c r="J25" s="40">
        <v>2</v>
      </c>
      <c r="K25" s="41">
        <v>2</v>
      </c>
      <c r="L25" s="42">
        <v>0</v>
      </c>
    </row>
    <row r="26" spans="1:12" x14ac:dyDescent="0.25">
      <c r="A26" s="35" t="s">
        <v>120</v>
      </c>
      <c r="B26" s="36" t="s">
        <v>175</v>
      </c>
      <c r="C26" s="36">
        <v>1068</v>
      </c>
      <c r="D26" s="36">
        <v>30005.24</v>
      </c>
      <c r="E26" s="36">
        <v>0</v>
      </c>
      <c r="F26" s="36">
        <v>30005.24</v>
      </c>
      <c r="G26" s="37">
        <v>23020.3</v>
      </c>
      <c r="H26" s="38">
        <v>0.3034252377249646</v>
      </c>
      <c r="I26" s="16">
        <v>0</v>
      </c>
      <c r="J26" s="36">
        <v>5</v>
      </c>
      <c r="K26" s="37">
        <v>3</v>
      </c>
      <c r="L26" s="38">
        <v>0.66666666666666663</v>
      </c>
    </row>
    <row r="27" spans="1:12" x14ac:dyDescent="0.25">
      <c r="A27" s="35" t="s">
        <v>55</v>
      </c>
      <c r="B27" s="36" t="s">
        <v>175</v>
      </c>
      <c r="C27" s="36">
        <v>1063</v>
      </c>
      <c r="D27" s="36">
        <v>67379.490000000005</v>
      </c>
      <c r="E27" s="36">
        <v>0</v>
      </c>
      <c r="F27" s="36">
        <v>67379.490000000005</v>
      </c>
      <c r="G27" s="37">
        <v>22174.6</v>
      </c>
      <c r="H27" s="38">
        <v>2.0385887456819969</v>
      </c>
      <c r="I27" s="16">
        <v>0</v>
      </c>
      <c r="J27" s="36">
        <v>7</v>
      </c>
      <c r="K27" s="37">
        <v>3</v>
      </c>
      <c r="L27" s="38">
        <v>1.3333333333333333</v>
      </c>
    </row>
    <row r="28" spans="1:12" x14ac:dyDescent="0.25">
      <c r="A28" s="35" t="s">
        <v>125</v>
      </c>
      <c r="B28" s="36" t="s">
        <v>175</v>
      </c>
      <c r="C28" s="36">
        <v>119</v>
      </c>
      <c r="D28" s="36">
        <v>62934.68</v>
      </c>
      <c r="E28" s="36">
        <v>0</v>
      </c>
      <c r="F28" s="36">
        <v>62934.68</v>
      </c>
      <c r="G28" s="37">
        <v>20107.650000000001</v>
      </c>
      <c r="H28" s="38">
        <v>2.1298873811708479</v>
      </c>
      <c r="I28" s="16">
        <v>0</v>
      </c>
      <c r="J28" s="36">
        <v>5</v>
      </c>
      <c r="K28" s="37">
        <v>2</v>
      </c>
      <c r="L28" s="38">
        <v>1.5</v>
      </c>
    </row>
    <row r="29" spans="1:12" x14ac:dyDescent="0.25">
      <c r="A29" s="39" t="s">
        <v>139</v>
      </c>
      <c r="B29" s="40" t="s">
        <v>175</v>
      </c>
      <c r="C29" s="40">
        <v>141</v>
      </c>
      <c r="D29" s="40">
        <v>15875.67</v>
      </c>
      <c r="E29" s="40">
        <v>0</v>
      </c>
      <c r="F29" s="40">
        <v>15875.67</v>
      </c>
      <c r="G29" s="41">
        <v>18266.46</v>
      </c>
      <c r="H29" s="42">
        <v>-0.13088414503959711</v>
      </c>
      <c r="I29" s="16">
        <v>0</v>
      </c>
      <c r="J29" s="40">
        <v>3</v>
      </c>
      <c r="K29" s="41">
        <v>3</v>
      </c>
      <c r="L29" s="42">
        <v>0</v>
      </c>
    </row>
    <row r="30" spans="1:12" x14ac:dyDescent="0.25">
      <c r="A30" s="35" t="s">
        <v>121</v>
      </c>
      <c r="B30" s="36" t="s">
        <v>175</v>
      </c>
      <c r="C30" s="36">
        <v>117</v>
      </c>
      <c r="D30" s="36">
        <v>17680</v>
      </c>
      <c r="E30" s="36">
        <v>0</v>
      </c>
      <c r="F30" s="36">
        <v>17680</v>
      </c>
      <c r="G30" s="37">
        <v>15774</v>
      </c>
      <c r="H30" s="38">
        <v>0.1208317484468112</v>
      </c>
      <c r="I30" s="16">
        <v>0</v>
      </c>
      <c r="J30" s="36">
        <v>2</v>
      </c>
      <c r="K30" s="37">
        <v>2</v>
      </c>
      <c r="L30" s="38">
        <v>0</v>
      </c>
    </row>
    <row r="31" spans="1:12" x14ac:dyDescent="0.25">
      <c r="A31" s="35" t="s">
        <v>82</v>
      </c>
      <c r="B31" s="36" t="s">
        <v>175</v>
      </c>
      <c r="C31" s="36">
        <v>1057</v>
      </c>
      <c r="D31" s="36">
        <v>23584</v>
      </c>
      <c r="E31" s="36">
        <v>3244.49</v>
      </c>
      <c r="F31" s="36">
        <v>26828.49</v>
      </c>
      <c r="G31" s="37">
        <v>14910.5</v>
      </c>
      <c r="H31" s="38">
        <v>0.79930183427785795</v>
      </c>
      <c r="I31" s="16">
        <v>1</v>
      </c>
      <c r="J31" s="36">
        <v>3</v>
      </c>
      <c r="K31" s="37">
        <v>2</v>
      </c>
      <c r="L31" s="38">
        <v>0.5</v>
      </c>
    </row>
    <row r="32" spans="1:12" x14ac:dyDescent="0.25">
      <c r="A32" s="35" t="s">
        <v>22</v>
      </c>
      <c r="B32" s="36" t="s">
        <v>175</v>
      </c>
      <c r="C32" s="36">
        <v>1074</v>
      </c>
      <c r="D32" s="36">
        <v>53210.55</v>
      </c>
      <c r="E32" s="36">
        <v>0</v>
      </c>
      <c r="F32" s="36">
        <v>53210.55</v>
      </c>
      <c r="G32" s="37">
        <v>12270</v>
      </c>
      <c r="H32" s="38">
        <v>3.3366381418092912</v>
      </c>
      <c r="I32" s="16">
        <v>0</v>
      </c>
      <c r="J32" s="36">
        <v>6</v>
      </c>
      <c r="K32" s="37">
        <v>1</v>
      </c>
      <c r="L32" s="38">
        <v>5</v>
      </c>
    </row>
    <row r="33" spans="1:12" x14ac:dyDescent="0.25">
      <c r="A33" s="35" t="s">
        <v>95</v>
      </c>
      <c r="B33" s="36" t="s">
        <v>175</v>
      </c>
      <c r="C33" s="36">
        <v>135</v>
      </c>
      <c r="D33" s="36">
        <v>82205</v>
      </c>
      <c r="E33" s="36">
        <v>0</v>
      </c>
      <c r="F33" s="36">
        <v>82205</v>
      </c>
      <c r="G33" s="37">
        <v>4400</v>
      </c>
      <c r="H33" s="38">
        <v>17.682954545454546</v>
      </c>
      <c r="I33" s="16">
        <v>0</v>
      </c>
      <c r="J33" s="36">
        <v>9</v>
      </c>
      <c r="K33" s="37">
        <v>1</v>
      </c>
      <c r="L33" s="38">
        <v>8</v>
      </c>
    </row>
    <row r="35" spans="1:12" x14ac:dyDescent="0.25">
      <c r="A35" s="17" t="s">
        <v>202</v>
      </c>
      <c r="D35" s="32">
        <f>QUARTILE(D2:D33,1)</f>
        <v>29191.127500000002</v>
      </c>
      <c r="E35" s="32"/>
      <c r="F35" s="32">
        <f t="shared" ref="F35:L35" si="0">QUARTILE(F2:F33,1)</f>
        <v>29191.127500000002</v>
      </c>
      <c r="G35" s="32">
        <f t="shared" si="0"/>
        <v>25807.45</v>
      </c>
      <c r="H35" s="27">
        <f t="shared" si="0"/>
        <v>-0.13402499077320973</v>
      </c>
      <c r="I35" s="16">
        <f t="shared" si="0"/>
        <v>0</v>
      </c>
      <c r="J35" s="16">
        <f t="shared" si="0"/>
        <v>3</v>
      </c>
      <c r="K35" s="16">
        <f t="shared" si="0"/>
        <v>3</v>
      </c>
      <c r="L35" s="27">
        <f t="shared" si="0"/>
        <v>-0.25</v>
      </c>
    </row>
    <row r="36" spans="1:12" x14ac:dyDescent="0.25">
      <c r="A36" s="17" t="s">
        <v>203</v>
      </c>
      <c r="D36" s="32">
        <f>QUARTILE(D2:D33,2)</f>
        <v>60896.555</v>
      </c>
      <c r="E36" s="32"/>
      <c r="F36" s="32">
        <f t="shared" ref="F36:L36" si="1">QUARTILE(F2:F33,2)</f>
        <v>61553.925000000003</v>
      </c>
      <c r="G36" s="32">
        <f t="shared" si="1"/>
        <v>44034.369999999995</v>
      </c>
      <c r="H36" s="27">
        <f t="shared" si="1"/>
        <v>0.38258259765050617</v>
      </c>
      <c r="I36" s="16">
        <f t="shared" si="1"/>
        <v>0</v>
      </c>
      <c r="J36" s="16">
        <f t="shared" si="1"/>
        <v>5.5</v>
      </c>
      <c r="K36" s="16">
        <f t="shared" si="1"/>
        <v>4.5</v>
      </c>
      <c r="L36" s="27">
        <f t="shared" si="1"/>
        <v>0.23333333333333334</v>
      </c>
    </row>
    <row r="37" spans="1:12" x14ac:dyDescent="0.25">
      <c r="A37" s="17" t="s">
        <v>204</v>
      </c>
      <c r="D37" s="32">
        <f>QUARTILE(D2:D33,3)</f>
        <v>88861.122499999998</v>
      </c>
      <c r="E37" s="32"/>
      <c r="F37" s="32">
        <f t="shared" ref="F37:L37" si="2">QUARTILE(F2:F33,3)</f>
        <v>88861.122499999998</v>
      </c>
      <c r="G37" s="32">
        <f t="shared" si="2"/>
        <v>84226.78</v>
      </c>
      <c r="H37" s="27">
        <f t="shared" si="2"/>
        <v>1.4791190853890501</v>
      </c>
      <c r="I37" s="16">
        <f t="shared" si="2"/>
        <v>0</v>
      </c>
      <c r="J37" s="16">
        <f t="shared" si="2"/>
        <v>9.5</v>
      </c>
      <c r="K37" s="16">
        <f t="shared" si="2"/>
        <v>8</v>
      </c>
      <c r="L37" s="27">
        <f t="shared" si="2"/>
        <v>1.1666666666666667</v>
      </c>
    </row>
    <row r="39" spans="1:12" x14ac:dyDescent="0.25">
      <c r="A39" s="17" t="s">
        <v>196</v>
      </c>
      <c r="D39">
        <f>SUM(D2:D33)</f>
        <v>2600741.4500000002</v>
      </c>
      <c r="E39">
        <f t="shared" ref="E39:G39" si="3">SUM(E2:E33)</f>
        <v>47067.35</v>
      </c>
      <c r="F39">
        <f t="shared" si="3"/>
        <v>2647808.8000000007</v>
      </c>
      <c r="G39">
        <f t="shared" si="3"/>
        <v>2038278.4600000004</v>
      </c>
      <c r="J39">
        <f t="shared" ref="J39:K39" si="4">SUM(J2:J33)</f>
        <v>258</v>
      </c>
      <c r="K39">
        <f t="shared" si="4"/>
        <v>217</v>
      </c>
    </row>
    <row r="40" spans="1:12" x14ac:dyDescent="0.25">
      <c r="A40" s="17" t="s">
        <v>209</v>
      </c>
      <c r="D40">
        <f>D39/J39</f>
        <v>10080.393217054265</v>
      </c>
      <c r="G40">
        <f>G39/K39</f>
        <v>9392.9882949308776</v>
      </c>
    </row>
  </sheetData>
  <autoFilter ref="A1:L1">
    <sortState ref="A2:L33">
      <sortCondition descending="1" ref="G1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topLeftCell="M2" workbookViewId="0">
      <selection activeCell="O13" sqref="O13:Q16"/>
    </sheetView>
  </sheetViews>
  <sheetFormatPr baseColWidth="10" defaultRowHeight="15" x14ac:dyDescent="0.25"/>
  <cols>
    <col min="1" max="1" width="1.85546875" customWidth="1"/>
    <col min="2" max="2" width="21.7109375" customWidth="1"/>
    <col min="3" max="3" width="13.28515625" customWidth="1"/>
    <col min="4" max="4" width="12.140625" customWidth="1"/>
    <col min="5" max="5" width="24.5703125" customWidth="1"/>
    <col min="6" max="6" width="22.28515625" bestFit="1" customWidth="1"/>
    <col min="7" max="7" width="3.28515625" customWidth="1"/>
    <col min="8" max="8" width="19.28515625" customWidth="1"/>
    <col min="9" max="9" width="15.28515625" customWidth="1"/>
    <col min="10" max="10" width="20.85546875" bestFit="1" customWidth="1"/>
    <col min="11" max="11" width="17.42578125" customWidth="1"/>
    <col min="12" max="12" width="22.42578125" customWidth="1"/>
    <col min="13" max="13" width="22.28515625" bestFit="1" customWidth="1"/>
    <col min="15" max="15" width="30.42578125" customWidth="1"/>
    <col min="16" max="16" width="19" customWidth="1"/>
    <col min="17" max="17" width="20.5703125" customWidth="1"/>
  </cols>
  <sheetData>
    <row r="1" spans="2:17" ht="6.75" customHeight="1" x14ac:dyDescent="0.25"/>
    <row r="2" spans="2:17" x14ac:dyDescent="0.25">
      <c r="C2" s="13" t="s">
        <v>172</v>
      </c>
      <c r="D2" s="13" t="s">
        <v>161</v>
      </c>
      <c r="E2" s="13" t="s">
        <v>163</v>
      </c>
      <c r="I2" s="14" t="s">
        <v>174</v>
      </c>
      <c r="J2" s="15" t="s">
        <v>171</v>
      </c>
      <c r="K2" s="15" t="s">
        <v>162</v>
      </c>
      <c r="L2" s="15" t="s">
        <v>170</v>
      </c>
    </row>
    <row r="3" spans="2:17" x14ac:dyDescent="0.25">
      <c r="B3" s="17" t="s">
        <v>196</v>
      </c>
      <c r="C3" s="26">
        <v>7652623.0800000038</v>
      </c>
      <c r="D3" s="26">
        <v>6893545.6999999993</v>
      </c>
      <c r="E3" s="27">
        <v>0.11011421596871471</v>
      </c>
      <c r="H3" s="17" t="s">
        <v>196</v>
      </c>
      <c r="I3" s="16">
        <v>73</v>
      </c>
      <c r="J3" s="16">
        <v>743</v>
      </c>
      <c r="K3" s="16">
        <v>687</v>
      </c>
      <c r="L3" s="27">
        <v>8.1513828238719069E-2</v>
      </c>
    </row>
    <row r="4" spans="2:17" ht="15.75" thickBot="1" x14ac:dyDescent="0.3">
      <c r="B4" s="17" t="s">
        <v>197</v>
      </c>
      <c r="C4" s="26">
        <v>71519.841869158918</v>
      </c>
      <c r="D4" s="26">
        <v>64425.660747663547</v>
      </c>
      <c r="E4" s="27"/>
      <c r="H4" s="17" t="s">
        <v>197</v>
      </c>
      <c r="I4" s="28">
        <v>0.68224299065420557</v>
      </c>
      <c r="J4" s="28">
        <v>6.94392523364486</v>
      </c>
      <c r="K4" s="28">
        <v>6.4205607476635516</v>
      </c>
      <c r="L4" s="27"/>
    </row>
    <row r="5" spans="2:17" x14ac:dyDescent="0.25">
      <c r="B5" s="17" t="s">
        <v>181</v>
      </c>
      <c r="C5" s="25">
        <v>2498049.3600000003</v>
      </c>
      <c r="D5" s="29">
        <v>2038278.4600000004</v>
      </c>
      <c r="E5" s="30">
        <v>0.22556824743170756</v>
      </c>
      <c r="H5" s="17" t="s">
        <v>181</v>
      </c>
      <c r="I5" s="18">
        <v>14</v>
      </c>
      <c r="J5" s="18">
        <v>247</v>
      </c>
      <c r="K5" s="18">
        <v>220</v>
      </c>
      <c r="L5" s="30">
        <v>0.12272727272727273</v>
      </c>
      <c r="O5" s="55">
        <v>2017</v>
      </c>
      <c r="P5" s="48" t="s">
        <v>210</v>
      </c>
      <c r="Q5" s="52" t="s">
        <v>211</v>
      </c>
    </row>
    <row r="6" spans="2:17" x14ac:dyDescent="0.25">
      <c r="B6" s="17" t="s">
        <v>194</v>
      </c>
      <c r="C6" s="25">
        <v>78064.04250000001</v>
      </c>
      <c r="D6" s="29">
        <v>63696.201875000013</v>
      </c>
      <c r="E6" s="18"/>
      <c r="H6" s="17" t="s">
        <v>194</v>
      </c>
      <c r="I6" s="20">
        <v>0.4375</v>
      </c>
      <c r="J6" s="20">
        <v>7.71875</v>
      </c>
      <c r="K6" s="20">
        <v>6.875</v>
      </c>
      <c r="L6" s="18"/>
      <c r="O6" s="46" t="s">
        <v>212</v>
      </c>
      <c r="P6" s="49">
        <v>5.5</v>
      </c>
      <c r="Q6" s="53">
        <v>5</v>
      </c>
    </row>
    <row r="7" spans="2:17" x14ac:dyDescent="0.25">
      <c r="B7" s="17" t="s">
        <v>182</v>
      </c>
      <c r="C7" s="25">
        <v>4382857.9799999986</v>
      </c>
      <c r="D7" s="29">
        <v>4247907.75</v>
      </c>
      <c r="E7" s="31">
        <v>3.1768634806158061E-2</v>
      </c>
      <c r="H7" s="17" t="s">
        <v>182</v>
      </c>
      <c r="I7" s="18">
        <v>45</v>
      </c>
      <c r="J7" s="18">
        <v>416</v>
      </c>
      <c r="K7" s="18">
        <v>398</v>
      </c>
      <c r="L7" s="31">
        <v>4.5226130653266333E-2</v>
      </c>
      <c r="O7" s="46" t="s">
        <v>214</v>
      </c>
      <c r="P7" s="50">
        <v>61553.925000000003</v>
      </c>
      <c r="Q7" s="53">
        <v>53441</v>
      </c>
    </row>
    <row r="8" spans="2:17" x14ac:dyDescent="0.25">
      <c r="B8" s="17" t="s">
        <v>195</v>
      </c>
      <c r="C8" s="25">
        <v>69569.174285714267</v>
      </c>
      <c r="D8" s="29">
        <v>67427.107142857145</v>
      </c>
      <c r="E8" s="18"/>
      <c r="H8" s="17" t="s">
        <v>195</v>
      </c>
      <c r="I8" s="20">
        <v>0.7142857142857143</v>
      </c>
      <c r="J8" s="20">
        <v>6.6031746031746028</v>
      </c>
      <c r="K8" s="20">
        <v>6.3174603174603172</v>
      </c>
      <c r="L8" s="18"/>
      <c r="O8" s="46" t="s">
        <v>215</v>
      </c>
      <c r="P8" s="50">
        <v>10100</v>
      </c>
      <c r="Q8" s="53">
        <v>9900</v>
      </c>
    </row>
    <row r="9" spans="2:17" ht="15.75" thickBot="1" x14ac:dyDescent="0.3">
      <c r="O9" s="47" t="s">
        <v>213</v>
      </c>
      <c r="P9" s="51">
        <v>0</v>
      </c>
      <c r="Q9" s="54">
        <v>0</v>
      </c>
    </row>
    <row r="10" spans="2:17" x14ac:dyDescent="0.25">
      <c r="C10" s="13" t="s">
        <v>172</v>
      </c>
      <c r="D10" s="13" t="s">
        <v>161</v>
      </c>
      <c r="E10" s="13" t="s">
        <v>199</v>
      </c>
      <c r="F10" s="13" t="s">
        <v>198</v>
      </c>
      <c r="I10" s="14" t="s">
        <v>174</v>
      </c>
      <c r="J10" s="15" t="s">
        <v>171</v>
      </c>
      <c r="K10" s="15" t="s">
        <v>162</v>
      </c>
      <c r="L10" s="15" t="s">
        <v>200</v>
      </c>
      <c r="M10" s="15" t="s">
        <v>201</v>
      </c>
      <c r="O10" s="16"/>
      <c r="P10" s="16"/>
      <c r="Q10" s="16"/>
    </row>
    <row r="11" spans="2:17" x14ac:dyDescent="0.25">
      <c r="B11" s="17" t="s">
        <v>196</v>
      </c>
      <c r="C11" s="26">
        <v>7652623.0800000038</v>
      </c>
      <c r="D11" s="26">
        <v>6893545.6999999993</v>
      </c>
      <c r="E11" s="27"/>
      <c r="F11" s="27"/>
      <c r="H11" s="17" t="s">
        <v>196</v>
      </c>
      <c r="I11" s="16">
        <v>73</v>
      </c>
      <c r="J11" s="16">
        <v>743</v>
      </c>
      <c r="K11" s="16">
        <v>687</v>
      </c>
      <c r="L11" s="27"/>
      <c r="M11" s="27"/>
    </row>
    <row r="12" spans="2:17" ht="15.75" thickBot="1" x14ac:dyDescent="0.3">
      <c r="B12" s="17" t="s">
        <v>197</v>
      </c>
      <c r="C12" s="26">
        <v>71519.841869158918</v>
      </c>
      <c r="D12" s="26">
        <v>64425.660747663547</v>
      </c>
      <c r="E12" s="27"/>
      <c r="F12" s="27"/>
      <c r="H12" s="17" t="s">
        <v>197</v>
      </c>
      <c r="I12" s="28">
        <v>0.68224299065420557</v>
      </c>
      <c r="J12" s="28">
        <v>6.94392523364486</v>
      </c>
      <c r="K12" s="28">
        <v>6.4205607476635516</v>
      </c>
      <c r="L12" s="27"/>
      <c r="M12" s="27"/>
    </row>
    <row r="13" spans="2:17" x14ac:dyDescent="0.25">
      <c r="B13" s="17" t="s">
        <v>181</v>
      </c>
      <c r="C13" s="25">
        <v>2498049.3600000003</v>
      </c>
      <c r="D13" s="29">
        <v>2038278.4600000004</v>
      </c>
      <c r="E13" s="30">
        <f>C13/C11</f>
        <v>0.32643047147175047</v>
      </c>
      <c r="F13" s="30">
        <f>D13/D11</f>
        <v>0.29567925545195134</v>
      </c>
      <c r="H13" s="17" t="s">
        <v>181</v>
      </c>
      <c r="I13" s="18">
        <v>14</v>
      </c>
      <c r="J13" s="18">
        <v>247</v>
      </c>
      <c r="K13" s="18">
        <v>220</v>
      </c>
      <c r="L13" s="30">
        <f>J13/J11</f>
        <v>0.33243606998654107</v>
      </c>
      <c r="M13" s="30">
        <f>K13/K11</f>
        <v>0.32023289665211063</v>
      </c>
      <c r="O13" s="55">
        <v>2016</v>
      </c>
      <c r="P13" s="48" t="s">
        <v>210</v>
      </c>
      <c r="Q13" s="52" t="s">
        <v>211</v>
      </c>
    </row>
    <row r="14" spans="2:17" x14ac:dyDescent="0.25">
      <c r="B14" s="17" t="s">
        <v>194</v>
      </c>
      <c r="C14" s="25">
        <v>78064.04250000001</v>
      </c>
      <c r="D14" s="29">
        <v>63696.201875000013</v>
      </c>
      <c r="E14" s="18"/>
      <c r="F14" s="18"/>
      <c r="H14" s="17" t="s">
        <v>194</v>
      </c>
      <c r="I14" s="20">
        <v>0.4375</v>
      </c>
      <c r="J14" s="20">
        <v>7.71875</v>
      </c>
      <c r="K14" s="20">
        <v>6.875</v>
      </c>
      <c r="L14" s="18"/>
      <c r="M14" s="18"/>
      <c r="O14" s="46" t="s">
        <v>212</v>
      </c>
      <c r="P14" s="49">
        <v>4.5</v>
      </c>
      <c r="Q14" s="53">
        <v>6</v>
      </c>
    </row>
    <row r="15" spans="2:17" x14ac:dyDescent="0.25">
      <c r="B15" s="17" t="s">
        <v>182</v>
      </c>
      <c r="C15" s="25">
        <v>4382857.9799999986</v>
      </c>
      <c r="D15" s="29">
        <v>4247907.75</v>
      </c>
      <c r="E15" s="31">
        <f>C15/C11</f>
        <v>0.5727262318007692</v>
      </c>
      <c r="F15" s="31">
        <f>D15/D11</f>
        <v>0.61621521563279114</v>
      </c>
      <c r="H15" s="17" t="s">
        <v>182</v>
      </c>
      <c r="I15" s="18">
        <v>45</v>
      </c>
      <c r="J15" s="18">
        <v>416</v>
      </c>
      <c r="K15" s="18">
        <v>398</v>
      </c>
      <c r="L15" s="31">
        <f>J15/J11</f>
        <v>0.55989232839838488</v>
      </c>
      <c r="M15" s="31">
        <f>K15/K11</f>
        <v>0.57933042212518193</v>
      </c>
      <c r="O15" s="46" t="s">
        <v>214</v>
      </c>
      <c r="P15" s="49">
        <v>44034</v>
      </c>
      <c r="Q15" s="53">
        <v>57462</v>
      </c>
    </row>
    <row r="16" spans="2:17" ht="15.75" thickBot="1" x14ac:dyDescent="0.3">
      <c r="B16" s="17" t="s">
        <v>195</v>
      </c>
      <c r="C16" s="25">
        <v>69569.174285714267</v>
      </c>
      <c r="D16" s="29">
        <v>67427.107142857145</v>
      </c>
      <c r="E16" s="18"/>
      <c r="F16" s="18"/>
      <c r="H16" s="17" t="s">
        <v>195</v>
      </c>
      <c r="I16" s="20">
        <v>0.7142857142857143</v>
      </c>
      <c r="J16" s="20">
        <v>6.6031746031746028</v>
      </c>
      <c r="K16" s="20">
        <v>6.3174603174603172</v>
      </c>
      <c r="L16" s="18"/>
      <c r="M16" s="18"/>
      <c r="O16" s="47" t="s">
        <v>215</v>
      </c>
      <c r="P16" s="51">
        <v>9400</v>
      </c>
      <c r="Q16" s="54">
        <v>10300</v>
      </c>
    </row>
    <row r="19" spans="2:11" x14ac:dyDescent="0.25">
      <c r="B19" s="33" t="s">
        <v>175</v>
      </c>
      <c r="C19" s="13" t="s">
        <v>172</v>
      </c>
      <c r="D19" s="13" t="s">
        <v>161</v>
      </c>
      <c r="E19" s="13" t="s">
        <v>163</v>
      </c>
      <c r="H19" s="33" t="s">
        <v>175</v>
      </c>
      <c r="I19" s="15" t="s">
        <v>205</v>
      </c>
      <c r="J19" s="15" t="s">
        <v>162</v>
      </c>
      <c r="K19" s="15" t="s">
        <v>170</v>
      </c>
    </row>
    <row r="20" spans="2:11" x14ac:dyDescent="0.25">
      <c r="B20" s="17" t="s">
        <v>202</v>
      </c>
      <c r="C20" s="25">
        <v>29191.127500000002</v>
      </c>
      <c r="D20" s="25">
        <v>25807.45</v>
      </c>
      <c r="E20" s="19">
        <v>-0.13402499077320973</v>
      </c>
      <c r="H20" s="17" t="s">
        <v>202</v>
      </c>
      <c r="I20" s="18">
        <v>3</v>
      </c>
      <c r="J20" s="18">
        <v>3</v>
      </c>
      <c r="K20" s="19">
        <v>-0.25</v>
      </c>
    </row>
    <row r="21" spans="2:11" x14ac:dyDescent="0.25">
      <c r="B21" s="17" t="s">
        <v>203</v>
      </c>
      <c r="C21" s="25">
        <v>61553.925000000003</v>
      </c>
      <c r="D21" s="25">
        <v>44034.369999999995</v>
      </c>
      <c r="E21" s="19">
        <v>0.38258259765050617</v>
      </c>
      <c r="H21" s="17" t="s">
        <v>203</v>
      </c>
      <c r="I21" s="18">
        <v>5.5</v>
      </c>
      <c r="J21" s="18">
        <v>4.5</v>
      </c>
      <c r="K21" s="19">
        <v>0.23333333333333334</v>
      </c>
    </row>
    <row r="22" spans="2:11" x14ac:dyDescent="0.25">
      <c r="B22" s="17" t="s">
        <v>204</v>
      </c>
      <c r="C22" s="25">
        <v>88861.122499999998</v>
      </c>
      <c r="D22" s="25">
        <v>84226.78</v>
      </c>
      <c r="E22" s="19">
        <v>1.4791190853890501</v>
      </c>
      <c r="H22" s="17" t="s">
        <v>204</v>
      </c>
      <c r="I22" s="18">
        <v>9.5</v>
      </c>
      <c r="J22" s="18">
        <v>8</v>
      </c>
      <c r="K22" s="19">
        <v>1.1666666666666667</v>
      </c>
    </row>
    <row r="24" spans="2:11" x14ac:dyDescent="0.25">
      <c r="B24" s="33" t="s">
        <v>206</v>
      </c>
      <c r="C24" s="13" t="s">
        <v>172</v>
      </c>
      <c r="D24" s="13" t="s">
        <v>161</v>
      </c>
      <c r="E24" s="13" t="s">
        <v>163</v>
      </c>
      <c r="H24" s="33" t="s">
        <v>206</v>
      </c>
      <c r="I24" s="15" t="s">
        <v>205</v>
      </c>
      <c r="J24" s="15" t="s">
        <v>162</v>
      </c>
      <c r="K24" s="15" t="s">
        <v>170</v>
      </c>
    </row>
    <row r="25" spans="2:11" x14ac:dyDescent="0.25">
      <c r="B25" s="17" t="s">
        <v>202</v>
      </c>
      <c r="C25" s="25">
        <v>31846.09</v>
      </c>
      <c r="D25" s="25">
        <v>27772.794999999998</v>
      </c>
      <c r="E25" s="19">
        <v>-0.44692593881752785</v>
      </c>
      <c r="H25" s="17" t="s">
        <v>202</v>
      </c>
      <c r="I25" s="18">
        <v>3</v>
      </c>
      <c r="J25" s="34">
        <v>3</v>
      </c>
      <c r="K25" s="19">
        <v>-0.42857142857142855</v>
      </c>
    </row>
    <row r="26" spans="2:11" x14ac:dyDescent="0.25">
      <c r="B26" s="17" t="s">
        <v>203</v>
      </c>
      <c r="C26" s="25">
        <v>53440.6</v>
      </c>
      <c r="D26" s="25">
        <v>57462.21</v>
      </c>
      <c r="E26" s="19">
        <v>5.5014947742975315E-2</v>
      </c>
      <c r="H26" s="17" t="s">
        <v>203</v>
      </c>
      <c r="I26" s="18">
        <v>5</v>
      </c>
      <c r="J26" s="34">
        <v>6</v>
      </c>
      <c r="K26" s="19">
        <v>0</v>
      </c>
    </row>
    <row r="27" spans="2:11" x14ac:dyDescent="0.25">
      <c r="B27" s="17" t="s">
        <v>204</v>
      </c>
      <c r="C27" s="25">
        <v>85268.774999999994</v>
      </c>
      <c r="D27" s="25">
        <v>97770.695000000007</v>
      </c>
      <c r="E27" s="19">
        <v>0.51862741028952231</v>
      </c>
      <c r="H27" s="17" t="s">
        <v>204</v>
      </c>
      <c r="I27" s="18">
        <v>8</v>
      </c>
      <c r="J27" s="34">
        <v>8</v>
      </c>
      <c r="K27" s="19">
        <v>0.58333333333333326</v>
      </c>
    </row>
    <row r="29" spans="2:11" x14ac:dyDescent="0.25">
      <c r="B29" s="43" t="s">
        <v>207</v>
      </c>
    </row>
    <row r="30" spans="2:11" x14ac:dyDescent="0.25">
      <c r="B30" s="44" t="s">
        <v>208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7"/>
  <sheetViews>
    <sheetView workbookViewId="0">
      <pane xSplit="2" ySplit="2" topLeftCell="G99" activePane="bottomRight" state="frozen"/>
      <selection pane="topRight" activeCell="C1" sqref="C1"/>
      <selection pane="bottomLeft" activeCell="A3" sqref="A3"/>
      <selection pane="bottomRight" activeCell="V108" sqref="V108"/>
    </sheetView>
  </sheetViews>
  <sheetFormatPr baseColWidth="10" defaultRowHeight="15" x14ac:dyDescent="0.25"/>
  <cols>
    <col min="1" max="1" width="0.42578125" customWidth="1"/>
    <col min="2" max="2" width="40.28515625" customWidth="1"/>
    <col min="3" max="3" width="12.85546875" customWidth="1"/>
    <col min="4" max="4" width="6.7109375" customWidth="1"/>
    <col min="5" max="5" width="13.42578125" customWidth="1"/>
    <col min="6" max="6" width="10.85546875" customWidth="1"/>
    <col min="7" max="7" width="15.140625" customWidth="1"/>
    <col min="8" max="14" width="0" hidden="1" customWidth="1"/>
    <col min="15" max="15" width="12.42578125" customWidth="1"/>
    <col min="16" max="16" width="13.5703125" customWidth="1"/>
    <col min="17" max="17" width="14.7109375" customWidth="1"/>
    <col min="18" max="18" width="18.7109375" customWidth="1"/>
    <col min="19" max="19" width="18.28515625" customWidth="1"/>
    <col min="20" max="20" width="20.7109375" customWidth="1"/>
  </cols>
  <sheetData>
    <row r="1" spans="2:20" ht="3" customHeight="1" x14ac:dyDescent="0.25"/>
    <row r="2" spans="2:20" ht="14.25" customHeight="1" x14ac:dyDescent="0.25">
      <c r="B2" s="14" t="s">
        <v>0</v>
      </c>
      <c r="C2" s="14" t="s">
        <v>173</v>
      </c>
      <c r="D2" s="14" t="s">
        <v>1</v>
      </c>
      <c r="E2" s="14" t="s">
        <v>2</v>
      </c>
      <c r="F2" s="14" t="s">
        <v>3</v>
      </c>
      <c r="G2" s="13" t="s">
        <v>172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13" t="s">
        <v>161</v>
      </c>
      <c r="P2" s="13" t="s">
        <v>163</v>
      </c>
      <c r="Q2" s="14" t="s">
        <v>174</v>
      </c>
      <c r="R2" s="15" t="s">
        <v>171</v>
      </c>
      <c r="S2" s="15" t="s">
        <v>162</v>
      </c>
      <c r="T2" s="15" t="s">
        <v>170</v>
      </c>
    </row>
    <row r="3" spans="2:20" ht="15" customHeight="1" x14ac:dyDescent="0.25">
      <c r="B3" t="s">
        <v>79</v>
      </c>
      <c r="C3" s="16" t="s">
        <v>175</v>
      </c>
      <c r="D3" s="16">
        <v>1007</v>
      </c>
      <c r="E3" s="16">
        <v>367780.76</v>
      </c>
      <c r="F3" s="16">
        <v>0</v>
      </c>
      <c r="G3" s="16">
        <v>367780.76</v>
      </c>
      <c r="H3" s="16">
        <v>8800</v>
      </c>
      <c r="I3" s="16">
        <v>0</v>
      </c>
      <c r="J3" s="16">
        <v>8800</v>
      </c>
      <c r="K3" s="16">
        <v>9000</v>
      </c>
      <c r="L3" s="16">
        <v>10250</v>
      </c>
      <c r="M3" s="16">
        <v>0</v>
      </c>
      <c r="N3" s="16">
        <v>6150</v>
      </c>
      <c r="O3" s="1">
        <f>VLOOKUP(B3,CAInstallateurs2016!A$1:M$119,4,FALSE)</f>
        <v>341194.21</v>
      </c>
      <c r="P3" s="2">
        <f t="shared" ref="P3:P66" si="0">(G3-O3)/O3</f>
        <v>7.7922043284380432E-2</v>
      </c>
      <c r="Q3" s="16">
        <v>0</v>
      </c>
      <c r="R3" s="16">
        <v>42</v>
      </c>
      <c r="S3" s="1">
        <f>VLOOKUP(B3,CAInstallateurs2016!A$1:M$119,12,FALSE)</f>
        <v>41</v>
      </c>
      <c r="T3" s="2">
        <f t="shared" ref="T3:T66" si="1">(R3-S3)/S3</f>
        <v>2.4390243902439025E-2</v>
      </c>
    </row>
    <row r="4" spans="2:20" x14ac:dyDescent="0.25">
      <c r="B4" t="s">
        <v>67</v>
      </c>
      <c r="C4" s="16" t="s">
        <v>175</v>
      </c>
      <c r="D4" s="16">
        <v>1067</v>
      </c>
      <c r="E4" s="16">
        <v>254015.72</v>
      </c>
      <c r="F4" s="16">
        <v>0</v>
      </c>
      <c r="G4" s="16">
        <v>254015.72</v>
      </c>
      <c r="H4" s="16">
        <v>5750.37</v>
      </c>
      <c r="I4" s="16">
        <v>0</v>
      </c>
      <c r="J4" s="16">
        <v>5750.37</v>
      </c>
      <c r="K4" s="16">
        <v>5750.37</v>
      </c>
      <c r="L4" s="16">
        <v>8900</v>
      </c>
      <c r="M4" s="16">
        <v>4315.1099999999997</v>
      </c>
      <c r="N4" s="16">
        <v>3600</v>
      </c>
      <c r="O4" s="1">
        <f>VLOOKUP(B4,CAInstallateurs2016!A$1:M$119,4,FALSE)</f>
        <v>97476.51</v>
      </c>
      <c r="P4" s="2">
        <f t="shared" si="0"/>
        <v>1.6059172615022843</v>
      </c>
      <c r="Q4" s="16">
        <v>0</v>
      </c>
      <c r="R4" s="16">
        <v>24</v>
      </c>
      <c r="S4" s="1">
        <f>VLOOKUP(B4,CAInstallateurs2016!A$1:M$119,12,FALSE)</f>
        <v>10</v>
      </c>
      <c r="T4" s="2">
        <f t="shared" si="1"/>
        <v>1.4</v>
      </c>
    </row>
    <row r="5" spans="2:20" ht="15" customHeight="1" x14ac:dyDescent="0.25">
      <c r="B5" t="s">
        <v>109</v>
      </c>
      <c r="C5" s="16" t="s">
        <v>175</v>
      </c>
      <c r="D5" s="16">
        <v>29</v>
      </c>
      <c r="E5" s="16">
        <v>213341.78</v>
      </c>
      <c r="F5" s="16">
        <v>0</v>
      </c>
      <c r="G5" s="16">
        <v>213341.78</v>
      </c>
      <c r="H5" s="16">
        <v>3275</v>
      </c>
      <c r="I5" s="16">
        <v>0</v>
      </c>
      <c r="J5" s="16">
        <v>3275</v>
      </c>
      <c r="K5" s="16">
        <v>3275</v>
      </c>
      <c r="L5" s="16">
        <v>2890</v>
      </c>
      <c r="M5" s="16">
        <v>0</v>
      </c>
      <c r="N5" s="16">
        <v>1950</v>
      </c>
      <c r="O5" s="1">
        <f>VLOOKUP(B5,CAInstallateurs2016!A$1:M$119,4,FALSE)</f>
        <v>145950.57</v>
      </c>
      <c r="P5" s="2">
        <f t="shared" si="0"/>
        <v>0.46173995757604774</v>
      </c>
      <c r="Q5" s="16">
        <v>0</v>
      </c>
      <c r="R5" s="16">
        <v>14</v>
      </c>
      <c r="S5" s="1">
        <f>VLOOKUP(B5,CAInstallateurs2016!A$1:M$119,12,FALSE)</f>
        <v>14</v>
      </c>
      <c r="T5" s="2">
        <f t="shared" si="1"/>
        <v>0</v>
      </c>
    </row>
    <row r="6" spans="2:20" ht="15" customHeight="1" x14ac:dyDescent="0.25">
      <c r="B6" t="s">
        <v>135</v>
      </c>
      <c r="C6" s="16" t="s">
        <v>176</v>
      </c>
      <c r="D6" s="16">
        <v>1041</v>
      </c>
      <c r="E6" s="16">
        <v>204722.19</v>
      </c>
      <c r="F6" s="16">
        <v>2178.89</v>
      </c>
      <c r="G6" s="16">
        <v>206901.09</v>
      </c>
      <c r="H6" s="16">
        <v>3500</v>
      </c>
      <c r="I6" s="16">
        <v>150</v>
      </c>
      <c r="J6" s="16">
        <v>3650</v>
      </c>
      <c r="K6" s="16">
        <v>3650</v>
      </c>
      <c r="L6" s="16">
        <v>3650</v>
      </c>
      <c r="M6" s="16">
        <v>3562.59</v>
      </c>
      <c r="N6" s="16">
        <v>2400</v>
      </c>
      <c r="O6" s="1">
        <f>VLOOKUP(B6,CAInstallateurs2016!A$1:M$119,4,FALSE)</f>
        <v>99605.43</v>
      </c>
      <c r="P6" s="2">
        <f t="shared" si="0"/>
        <v>1.0772069354050278</v>
      </c>
      <c r="Q6" s="16">
        <v>1</v>
      </c>
      <c r="R6" s="16">
        <v>16</v>
      </c>
      <c r="S6" s="1">
        <f>VLOOKUP(B6,CAInstallateurs2016!A$1:M$119,12,FALSE)</f>
        <v>11</v>
      </c>
      <c r="T6" s="2">
        <f t="shared" si="1"/>
        <v>0.45454545454545453</v>
      </c>
    </row>
    <row r="7" spans="2:20" x14ac:dyDescent="0.25">
      <c r="B7" t="s">
        <v>51</v>
      </c>
      <c r="C7" s="16" t="s">
        <v>175</v>
      </c>
      <c r="D7" s="16">
        <v>1051</v>
      </c>
      <c r="E7" s="16">
        <v>198411</v>
      </c>
      <c r="F7" s="16">
        <v>0</v>
      </c>
      <c r="G7" s="16">
        <v>198411</v>
      </c>
      <c r="H7" s="16">
        <v>3690</v>
      </c>
      <c r="I7" s="16">
        <v>0</v>
      </c>
      <c r="J7" s="16">
        <v>3690</v>
      </c>
      <c r="K7" s="16">
        <v>3690</v>
      </c>
      <c r="L7" s="16">
        <v>3850</v>
      </c>
      <c r="M7" s="16">
        <v>0</v>
      </c>
      <c r="N7" s="16">
        <v>2550</v>
      </c>
      <c r="O7" s="1">
        <f>VLOOKUP(B7,CAInstallateurs2016!A$1:M$119,4,FALSE)</f>
        <v>133772.72</v>
      </c>
      <c r="P7" s="2">
        <f t="shared" si="0"/>
        <v>0.48319477992224424</v>
      </c>
      <c r="Q7" s="16">
        <v>0</v>
      </c>
      <c r="R7" s="16">
        <v>17</v>
      </c>
      <c r="S7" s="1">
        <f>VLOOKUP(B7,CAInstallateurs2016!A$1:M$119,12,FALSE)</f>
        <v>15</v>
      </c>
      <c r="T7" s="2">
        <f t="shared" si="1"/>
        <v>0.13333333333333333</v>
      </c>
    </row>
    <row r="8" spans="2:20" x14ac:dyDescent="0.25">
      <c r="B8" t="s">
        <v>48</v>
      </c>
      <c r="C8" s="16" t="s">
        <v>176</v>
      </c>
      <c r="D8" s="16">
        <v>139</v>
      </c>
      <c r="E8" s="16">
        <v>183085.14</v>
      </c>
      <c r="F8" s="16">
        <v>13338</v>
      </c>
      <c r="G8" s="16">
        <v>196423.14</v>
      </c>
      <c r="H8" s="16">
        <v>4225</v>
      </c>
      <c r="I8" s="16">
        <v>450</v>
      </c>
      <c r="J8" s="16">
        <v>4675</v>
      </c>
      <c r="K8" s="16">
        <v>4675</v>
      </c>
      <c r="L8" s="16">
        <v>5500</v>
      </c>
      <c r="M8" s="16">
        <v>0</v>
      </c>
      <c r="N8" s="16">
        <v>3300</v>
      </c>
      <c r="O8" s="1">
        <f>VLOOKUP(B8,CAInstallateurs2016!A$1:M$119,4,FALSE)</f>
        <v>248743.67999999999</v>
      </c>
      <c r="P8" s="2">
        <f t="shared" si="0"/>
        <v>-0.21033917324050194</v>
      </c>
      <c r="Q8" s="16">
        <v>3</v>
      </c>
      <c r="R8" s="16">
        <v>20</v>
      </c>
      <c r="S8" s="1">
        <f>VLOOKUP(B8,CAInstallateurs2016!A$1:M$119,12,FALSE)</f>
        <v>27</v>
      </c>
      <c r="T8" s="2">
        <f t="shared" si="1"/>
        <v>-0.25925925925925924</v>
      </c>
    </row>
    <row r="9" spans="2:20" ht="15" customHeight="1" x14ac:dyDescent="0.25">
      <c r="B9" t="s">
        <v>115</v>
      </c>
      <c r="C9" s="16" t="s">
        <v>176</v>
      </c>
      <c r="D9" s="16">
        <v>113</v>
      </c>
      <c r="E9" s="16">
        <v>168503.41</v>
      </c>
      <c r="F9" s="16">
        <v>3958</v>
      </c>
      <c r="G9" s="16">
        <v>172461.41</v>
      </c>
      <c r="H9" s="16">
        <v>3814.5</v>
      </c>
      <c r="I9" s="16">
        <v>125</v>
      </c>
      <c r="J9" s="16">
        <v>3939.5</v>
      </c>
      <c r="K9" s="16">
        <v>3939.5</v>
      </c>
      <c r="L9" s="16">
        <v>4050</v>
      </c>
      <c r="M9" s="16">
        <v>0</v>
      </c>
      <c r="N9" s="16">
        <v>2700</v>
      </c>
      <c r="O9" s="1">
        <f>VLOOKUP(B9,CAInstallateurs2016!A$1:M$119,4,FALSE)</f>
        <v>175629.04</v>
      </c>
      <c r="P9" s="2">
        <f t="shared" si="0"/>
        <v>-1.8035912511962741E-2</v>
      </c>
      <c r="Q9" s="16">
        <v>1</v>
      </c>
      <c r="R9" s="16">
        <v>17</v>
      </c>
      <c r="S9" s="1">
        <f>VLOOKUP(B9,CAInstallateurs2016!A$1:M$119,12,FALSE)</f>
        <v>16</v>
      </c>
      <c r="T9" s="2">
        <f t="shared" si="1"/>
        <v>6.25E-2</v>
      </c>
    </row>
    <row r="10" spans="2:20" ht="15" customHeight="1" x14ac:dyDescent="0.25">
      <c r="B10" t="s">
        <v>105</v>
      </c>
      <c r="C10" s="16" t="s">
        <v>176</v>
      </c>
      <c r="D10" s="16">
        <v>88</v>
      </c>
      <c r="E10" s="16">
        <v>171642.96</v>
      </c>
      <c r="F10" s="16">
        <v>0</v>
      </c>
      <c r="G10" s="16">
        <v>171642.96</v>
      </c>
      <c r="H10" s="16">
        <v>3705</v>
      </c>
      <c r="I10" s="16">
        <v>0</v>
      </c>
      <c r="J10" s="16">
        <v>3705</v>
      </c>
      <c r="K10" s="16">
        <v>3705</v>
      </c>
      <c r="L10" s="16">
        <v>4850</v>
      </c>
      <c r="M10" s="16">
        <v>2833.98</v>
      </c>
      <c r="N10" s="16">
        <v>2700</v>
      </c>
      <c r="O10" s="1">
        <f>VLOOKUP(B10,CAInstallateurs2016!A$1:M$119,4,FALSE)</f>
        <v>166281.94</v>
      </c>
      <c r="P10" s="2">
        <f t="shared" si="0"/>
        <v>3.2240542779330028E-2</v>
      </c>
      <c r="Q10" s="16">
        <v>0</v>
      </c>
      <c r="R10" s="16">
        <v>18</v>
      </c>
      <c r="S10" s="1">
        <f>VLOOKUP(B10,CAInstallateurs2016!A$1:M$119,12,FALSE)</f>
        <v>18</v>
      </c>
      <c r="T10" s="2">
        <f t="shared" si="1"/>
        <v>0</v>
      </c>
    </row>
    <row r="11" spans="2:20" ht="15" customHeight="1" x14ac:dyDescent="0.25">
      <c r="B11" t="s">
        <v>30</v>
      </c>
      <c r="C11" s="16" t="s">
        <v>176</v>
      </c>
      <c r="D11" s="16">
        <v>1064</v>
      </c>
      <c r="E11" s="16">
        <v>158321.79999999999</v>
      </c>
      <c r="F11" s="16">
        <v>0</v>
      </c>
      <c r="G11" s="16">
        <v>158321.79999999999</v>
      </c>
      <c r="H11" s="16">
        <v>3125</v>
      </c>
      <c r="I11" s="16">
        <v>0</v>
      </c>
      <c r="J11" s="16">
        <v>3125</v>
      </c>
      <c r="K11" s="16">
        <v>3125</v>
      </c>
      <c r="L11" s="16">
        <v>3000</v>
      </c>
      <c r="M11" s="16">
        <v>2754.37</v>
      </c>
      <c r="N11" s="16">
        <v>2250</v>
      </c>
      <c r="O11" s="1">
        <f>VLOOKUP(B11,CAInstallateurs2016!A$1:M$119,4,FALSE)</f>
        <v>26692.98</v>
      </c>
      <c r="P11" s="2">
        <f t="shared" si="0"/>
        <v>4.931214873723353</v>
      </c>
      <c r="Q11" s="16">
        <v>0</v>
      </c>
      <c r="R11" s="16">
        <v>15</v>
      </c>
      <c r="S11" s="1">
        <f>VLOOKUP(B11,CAInstallateurs2016!A$1:M$119,12,FALSE)</f>
        <v>3</v>
      </c>
      <c r="T11" s="2">
        <f t="shared" si="1"/>
        <v>4</v>
      </c>
    </row>
    <row r="12" spans="2:20" ht="15" customHeight="1" x14ac:dyDescent="0.25">
      <c r="B12" t="s">
        <v>100</v>
      </c>
      <c r="C12" s="16" t="s">
        <v>176</v>
      </c>
      <c r="D12" s="16">
        <v>52</v>
      </c>
      <c r="E12" s="16">
        <v>139838.79999999999</v>
      </c>
      <c r="F12" s="16">
        <v>14591.32</v>
      </c>
      <c r="G12" s="16">
        <v>154430.12</v>
      </c>
      <c r="H12" s="16">
        <v>2930</v>
      </c>
      <c r="I12" s="16">
        <v>543.75</v>
      </c>
      <c r="J12" s="16">
        <v>3473.75</v>
      </c>
      <c r="K12" s="16">
        <v>3473.75</v>
      </c>
      <c r="L12" s="16">
        <v>4500</v>
      </c>
      <c r="M12" s="16">
        <v>2383.1799999999998</v>
      </c>
      <c r="N12" s="16">
        <v>2700</v>
      </c>
      <c r="O12" s="1">
        <f>VLOOKUP(B12,CAInstallateurs2016!A$1:M$119,4,FALSE)</f>
        <v>142535.16</v>
      </c>
      <c r="P12" s="2">
        <f t="shared" si="0"/>
        <v>8.3452812625319894E-2</v>
      </c>
      <c r="Q12" s="16">
        <v>4</v>
      </c>
      <c r="R12" s="16">
        <v>14</v>
      </c>
      <c r="S12" s="1">
        <f>VLOOKUP(B12,CAInstallateurs2016!A$1:M$119,12,FALSE)</f>
        <v>15</v>
      </c>
      <c r="T12" s="2">
        <f t="shared" si="1"/>
        <v>-6.6666666666666666E-2</v>
      </c>
    </row>
    <row r="13" spans="2:20" ht="15" customHeight="1" x14ac:dyDescent="0.25">
      <c r="B13" t="s">
        <v>110</v>
      </c>
      <c r="C13" s="16" t="s">
        <v>177</v>
      </c>
      <c r="D13" s="16">
        <v>31</v>
      </c>
      <c r="E13" s="16">
        <v>153781</v>
      </c>
      <c r="F13" s="16">
        <v>0</v>
      </c>
      <c r="G13" s="16">
        <v>153781</v>
      </c>
      <c r="H13" s="16">
        <v>2800</v>
      </c>
      <c r="I13" s="16">
        <v>0</v>
      </c>
      <c r="J13" s="16">
        <v>2800</v>
      </c>
      <c r="K13" s="16">
        <v>2817.95</v>
      </c>
      <c r="L13" s="16">
        <v>2800</v>
      </c>
      <c r="M13" s="16">
        <v>2687.62</v>
      </c>
      <c r="N13" s="16">
        <v>2100</v>
      </c>
      <c r="O13" s="1">
        <f>VLOOKUP(B13,CAInstallateurs2016!A$1:M$119,4,FALSE)</f>
        <v>130971.45</v>
      </c>
      <c r="P13" s="2">
        <f t="shared" si="0"/>
        <v>0.17415665780595696</v>
      </c>
      <c r="Q13" s="16">
        <v>0</v>
      </c>
      <c r="R13" s="16">
        <v>14</v>
      </c>
      <c r="S13" s="1">
        <f>VLOOKUP(B13,CAInstallateurs2016!A$1:M$119,12,FALSE)</f>
        <v>10</v>
      </c>
      <c r="T13" s="2">
        <f t="shared" si="1"/>
        <v>0.4</v>
      </c>
    </row>
    <row r="14" spans="2:20" ht="15" customHeight="1" x14ac:dyDescent="0.25">
      <c r="B14" t="s">
        <v>44</v>
      </c>
      <c r="C14" s="16" t="s">
        <v>176</v>
      </c>
      <c r="D14" s="16">
        <v>19</v>
      </c>
      <c r="E14" s="16">
        <v>153745.15</v>
      </c>
      <c r="F14" s="16">
        <v>0</v>
      </c>
      <c r="G14" s="16">
        <v>153745.15</v>
      </c>
      <c r="H14" s="16">
        <v>3800</v>
      </c>
      <c r="I14" s="16">
        <v>0</v>
      </c>
      <c r="J14" s="16">
        <v>3800</v>
      </c>
      <c r="K14" s="16">
        <v>3800</v>
      </c>
      <c r="L14" s="16">
        <v>3950</v>
      </c>
      <c r="M14" s="16">
        <v>2607.5500000000002</v>
      </c>
      <c r="N14" s="16">
        <v>2850</v>
      </c>
      <c r="O14" s="1">
        <f>VLOOKUP(B14,CAInstallateurs2016!A$1:M$119,4,FALSE)</f>
        <v>112791.89</v>
      </c>
      <c r="P14" s="2">
        <f t="shared" si="0"/>
        <v>0.36308692052238856</v>
      </c>
      <c r="Q14" s="16">
        <v>0</v>
      </c>
      <c r="R14" s="16">
        <v>19</v>
      </c>
      <c r="S14" s="1">
        <f>VLOOKUP(B14,CAInstallateurs2016!A$1:M$119,12,FALSE)</f>
        <v>13</v>
      </c>
      <c r="T14" s="2">
        <f t="shared" si="1"/>
        <v>0.46153846153846156</v>
      </c>
    </row>
    <row r="15" spans="2:20" ht="15" customHeight="1" x14ac:dyDescent="0.25">
      <c r="B15" t="s">
        <v>133</v>
      </c>
      <c r="C15" s="16" t="s">
        <v>175</v>
      </c>
      <c r="D15" s="16">
        <v>136</v>
      </c>
      <c r="E15" s="16">
        <v>147580.23000000001</v>
      </c>
      <c r="F15" s="16">
        <v>0</v>
      </c>
      <c r="G15" s="16">
        <v>147580.23000000001</v>
      </c>
      <c r="H15" s="16">
        <v>2775</v>
      </c>
      <c r="I15" s="16">
        <v>0</v>
      </c>
      <c r="J15" s="16">
        <v>2775</v>
      </c>
      <c r="K15" s="16">
        <v>2775</v>
      </c>
      <c r="L15" s="16">
        <v>2990</v>
      </c>
      <c r="M15" s="16">
        <v>2286.63</v>
      </c>
      <c r="N15" s="16">
        <v>1650</v>
      </c>
      <c r="O15" s="1">
        <f>VLOOKUP(B15,CAInstallateurs2016!A$1:M$119,4,FALSE)</f>
        <v>60561.81</v>
      </c>
      <c r="P15" s="2">
        <f t="shared" si="0"/>
        <v>1.4368530266846387</v>
      </c>
      <c r="Q15" s="16">
        <v>0</v>
      </c>
      <c r="R15" s="16">
        <v>13</v>
      </c>
      <c r="S15" s="1">
        <f>VLOOKUP(B15,CAInstallateurs2016!A$1:M$119,12,FALSE)</f>
        <v>6</v>
      </c>
      <c r="T15" s="2">
        <f t="shared" si="1"/>
        <v>1.1666666666666667</v>
      </c>
    </row>
    <row r="16" spans="2:20" ht="15" customHeight="1" x14ac:dyDescent="0.25">
      <c r="B16" t="s">
        <v>18</v>
      </c>
      <c r="C16" s="16" t="s">
        <v>176</v>
      </c>
      <c r="D16" s="16">
        <v>5</v>
      </c>
      <c r="E16" s="16">
        <v>123016.68</v>
      </c>
      <c r="F16" s="16">
        <v>19230.689999999999</v>
      </c>
      <c r="G16" s="16">
        <v>142247.37</v>
      </c>
      <c r="H16" s="16">
        <v>2400</v>
      </c>
      <c r="I16" s="16">
        <v>600</v>
      </c>
      <c r="J16" s="16">
        <v>3000</v>
      </c>
      <c r="K16" s="16">
        <v>3000</v>
      </c>
      <c r="L16" s="16">
        <v>3900</v>
      </c>
      <c r="M16" s="16">
        <v>2249.44</v>
      </c>
      <c r="N16" s="16">
        <v>2400</v>
      </c>
      <c r="O16" s="1">
        <f>VLOOKUP(B16,CAInstallateurs2016!A$1:M$119,4,FALSE)</f>
        <v>134829.72</v>
      </c>
      <c r="P16" s="2">
        <f t="shared" si="0"/>
        <v>5.5014947742975315E-2</v>
      </c>
      <c r="Q16" s="16">
        <v>4</v>
      </c>
      <c r="R16" s="16">
        <v>12</v>
      </c>
      <c r="S16" s="1">
        <f>VLOOKUP(B16,CAInstallateurs2016!A$1:M$119,12,FALSE)</f>
        <v>14</v>
      </c>
      <c r="T16" s="2">
        <f t="shared" si="1"/>
        <v>-0.14285714285714285</v>
      </c>
    </row>
    <row r="17" spans="2:20" ht="15" customHeight="1" x14ac:dyDescent="0.25">
      <c r="B17" t="s">
        <v>38</v>
      </c>
      <c r="C17" s="16" t="s">
        <v>175</v>
      </c>
      <c r="D17" s="16">
        <v>138</v>
      </c>
      <c r="E17" s="16">
        <v>105952.08</v>
      </c>
      <c r="F17" s="16">
        <v>22332.95</v>
      </c>
      <c r="G17" s="16">
        <v>128285.03</v>
      </c>
      <c r="H17" s="16">
        <v>3200</v>
      </c>
      <c r="I17" s="16">
        <v>862.5</v>
      </c>
      <c r="J17" s="16">
        <v>4062.5</v>
      </c>
      <c r="K17" s="16">
        <v>4062.5</v>
      </c>
      <c r="L17" s="16">
        <v>4550</v>
      </c>
      <c r="M17" s="16">
        <v>1924.85</v>
      </c>
      <c r="N17" s="16">
        <v>3000</v>
      </c>
      <c r="O17" s="1">
        <f>VLOOKUP(B17,CAInstallateurs2016!A$1:M$119,4,FALSE)</f>
        <v>120043.07</v>
      </c>
      <c r="P17" s="2">
        <f t="shared" si="0"/>
        <v>6.8658357371233436E-2</v>
      </c>
      <c r="Q17" s="16">
        <v>7</v>
      </c>
      <c r="R17" s="16">
        <v>14</v>
      </c>
      <c r="S17" s="1">
        <f>VLOOKUP(B17,CAInstallateurs2016!A$1:M$119,12,FALSE)</f>
        <v>17</v>
      </c>
      <c r="T17" s="2">
        <f t="shared" si="1"/>
        <v>-0.17647058823529413</v>
      </c>
    </row>
    <row r="18" spans="2:20" ht="15" customHeight="1" x14ac:dyDescent="0.25">
      <c r="B18" t="s">
        <v>43</v>
      </c>
      <c r="C18" s="16" t="s">
        <v>176</v>
      </c>
      <c r="D18" s="16">
        <v>17</v>
      </c>
      <c r="E18" s="16">
        <v>123235.79</v>
      </c>
      <c r="F18" s="16">
        <v>3387.85</v>
      </c>
      <c r="G18" s="16">
        <v>126623.64</v>
      </c>
      <c r="H18" s="16">
        <v>2582.83</v>
      </c>
      <c r="I18" s="16">
        <v>150</v>
      </c>
      <c r="J18" s="16">
        <v>2732.83</v>
      </c>
      <c r="K18" s="16">
        <v>2732.83</v>
      </c>
      <c r="L18" s="16">
        <v>3900</v>
      </c>
      <c r="M18" s="16">
        <v>0</v>
      </c>
      <c r="N18" s="16">
        <v>2100</v>
      </c>
      <c r="O18" s="1">
        <f>VLOOKUP(B18,CAInstallateurs2016!A$1:M$119,4,FALSE)</f>
        <v>63205.03</v>
      </c>
      <c r="P18" s="2">
        <f t="shared" si="0"/>
        <v>1.0033791614369933</v>
      </c>
      <c r="Q18" s="16">
        <v>1</v>
      </c>
      <c r="R18" s="16">
        <v>13</v>
      </c>
      <c r="S18" s="1">
        <f>VLOOKUP(B18,CAInstallateurs2016!A$1:M$119,12,FALSE)</f>
        <v>7</v>
      </c>
      <c r="T18" s="2">
        <f t="shared" si="1"/>
        <v>0.8571428571428571</v>
      </c>
    </row>
    <row r="19" spans="2:20" x14ac:dyDescent="0.25">
      <c r="B19" t="s">
        <v>97</v>
      </c>
      <c r="C19" s="16" t="s">
        <v>176</v>
      </c>
      <c r="D19" s="16">
        <v>73</v>
      </c>
      <c r="E19" s="16">
        <v>121752.98</v>
      </c>
      <c r="F19" s="16">
        <v>0</v>
      </c>
      <c r="G19" s="16">
        <v>121752.98</v>
      </c>
      <c r="H19" s="16">
        <v>2575</v>
      </c>
      <c r="I19" s="16">
        <v>0</v>
      </c>
      <c r="J19" s="16">
        <v>2575</v>
      </c>
      <c r="K19" s="16">
        <v>2575</v>
      </c>
      <c r="L19" s="16">
        <v>2380</v>
      </c>
      <c r="M19" s="16">
        <v>2114.69</v>
      </c>
      <c r="N19" s="16">
        <v>1500</v>
      </c>
      <c r="O19" s="1">
        <f>VLOOKUP(B19,CAInstallateurs2016!A$1:M$119,4,FALSE)</f>
        <v>56642.25</v>
      </c>
      <c r="P19" s="2">
        <f t="shared" si="0"/>
        <v>1.1495081851444813</v>
      </c>
      <c r="Q19" s="16">
        <v>0</v>
      </c>
      <c r="R19" s="16">
        <v>12</v>
      </c>
      <c r="S19" s="1">
        <f>VLOOKUP(B19,CAInstallateurs2016!A$1:M$119,12,FALSE)</f>
        <v>5</v>
      </c>
      <c r="T19" s="2">
        <f t="shared" si="1"/>
        <v>1.4</v>
      </c>
    </row>
    <row r="20" spans="2:20" x14ac:dyDescent="0.25">
      <c r="B20" t="s">
        <v>92</v>
      </c>
      <c r="C20" s="16" t="s">
        <v>176</v>
      </c>
      <c r="D20" s="16">
        <v>32</v>
      </c>
      <c r="E20" s="16">
        <v>107380.66</v>
      </c>
      <c r="F20" s="16">
        <v>6490.26</v>
      </c>
      <c r="G20" s="16">
        <v>113870.92</v>
      </c>
      <c r="H20" s="16">
        <v>2375</v>
      </c>
      <c r="I20" s="16">
        <v>150</v>
      </c>
      <c r="J20" s="16">
        <v>2525</v>
      </c>
      <c r="K20" s="16">
        <v>2514.89</v>
      </c>
      <c r="L20" s="16">
        <v>2600</v>
      </c>
      <c r="M20" s="16">
        <v>0</v>
      </c>
      <c r="N20" s="16">
        <v>1950</v>
      </c>
      <c r="O20" s="1">
        <f>VLOOKUP(B20,CAInstallateurs2016!A$1:M$119,4,FALSE)</f>
        <v>117604.52</v>
      </c>
      <c r="P20" s="2">
        <f t="shared" si="0"/>
        <v>-3.1747079108864235E-2</v>
      </c>
      <c r="Q20" s="16">
        <v>1</v>
      </c>
      <c r="R20" s="16">
        <v>12</v>
      </c>
      <c r="S20" s="1">
        <f>VLOOKUP(B20,CAInstallateurs2016!A$1:M$119,12,FALSE)</f>
        <v>12</v>
      </c>
      <c r="T20" s="2">
        <f t="shared" si="1"/>
        <v>0</v>
      </c>
    </row>
    <row r="21" spans="2:20" x14ac:dyDescent="0.25">
      <c r="B21" t="s">
        <v>76</v>
      </c>
      <c r="C21" s="16" t="s">
        <v>175</v>
      </c>
      <c r="D21" s="16">
        <v>1073</v>
      </c>
      <c r="E21" s="16">
        <v>112601.89</v>
      </c>
      <c r="F21" s="16">
        <v>0</v>
      </c>
      <c r="G21" s="16">
        <v>112601.89</v>
      </c>
      <c r="H21" s="16">
        <v>2572.66</v>
      </c>
      <c r="I21" s="16">
        <v>0</v>
      </c>
      <c r="J21" s="16">
        <v>2572.66</v>
      </c>
      <c r="K21" s="16">
        <v>2572.66</v>
      </c>
      <c r="L21" s="16">
        <v>2600</v>
      </c>
      <c r="M21" s="16">
        <v>1930.53</v>
      </c>
      <c r="N21" s="16">
        <v>1950</v>
      </c>
      <c r="O21" s="1">
        <f>VLOOKUP(B21,CAInstallateurs2016!A$1:M$119,4,FALSE)</f>
        <v>42827.34</v>
      </c>
      <c r="P21" s="2">
        <f t="shared" si="0"/>
        <v>1.6292057830348561</v>
      </c>
      <c r="Q21" s="16">
        <v>0</v>
      </c>
      <c r="R21" s="16">
        <v>13</v>
      </c>
      <c r="S21" s="1">
        <f>VLOOKUP(B21,CAInstallateurs2016!A$1:M$119,12,FALSE)</f>
        <v>6</v>
      </c>
      <c r="T21" s="2">
        <f t="shared" si="1"/>
        <v>1.1666666666666667</v>
      </c>
    </row>
    <row r="22" spans="2:20" x14ac:dyDescent="0.25">
      <c r="B22" t="s">
        <v>81</v>
      </c>
      <c r="C22" s="16" t="s">
        <v>178</v>
      </c>
      <c r="D22" s="16">
        <v>1043</v>
      </c>
      <c r="E22" s="16">
        <v>78376.14</v>
      </c>
      <c r="F22" s="16">
        <v>17125</v>
      </c>
      <c r="G22" s="16">
        <v>95501.14</v>
      </c>
      <c r="H22" s="16">
        <v>1550</v>
      </c>
      <c r="I22" s="16">
        <v>787.5</v>
      </c>
      <c r="J22" s="16">
        <v>2337.5</v>
      </c>
      <c r="K22" s="16">
        <v>2337.5</v>
      </c>
      <c r="L22" s="16">
        <v>2800</v>
      </c>
      <c r="M22" s="16">
        <v>1499.94</v>
      </c>
      <c r="N22" s="16">
        <v>1800</v>
      </c>
      <c r="O22" s="1">
        <f>VLOOKUP(B22,CAInstallateurs2016!A$1:M$119,4,FALSE)</f>
        <v>59088.53</v>
      </c>
      <c r="P22" s="2">
        <f t="shared" si="0"/>
        <v>0.61623821069842155</v>
      </c>
      <c r="Q22" s="16">
        <v>5</v>
      </c>
      <c r="R22" s="16">
        <v>7</v>
      </c>
      <c r="S22" s="1">
        <f>VLOOKUP(B22,CAInstallateurs2016!A$1:M$119,12,FALSE)</f>
        <v>6</v>
      </c>
      <c r="T22" s="2">
        <f t="shared" si="1"/>
        <v>0.16666666666666666</v>
      </c>
    </row>
    <row r="23" spans="2:20" x14ac:dyDescent="0.25">
      <c r="B23" t="s">
        <v>45</v>
      </c>
      <c r="C23" s="16" t="s">
        <v>177</v>
      </c>
      <c r="D23" s="16">
        <v>165</v>
      </c>
      <c r="E23" s="16">
        <v>94610.62</v>
      </c>
      <c r="F23" s="16">
        <v>0</v>
      </c>
      <c r="G23" s="16">
        <v>94610.62</v>
      </c>
      <c r="H23" s="16">
        <v>1675</v>
      </c>
      <c r="I23" s="16">
        <v>0</v>
      </c>
      <c r="J23" s="16">
        <v>1675</v>
      </c>
      <c r="K23" s="16">
        <v>1675</v>
      </c>
      <c r="L23" s="16">
        <v>1850</v>
      </c>
      <c r="M23" s="16">
        <v>1654.83</v>
      </c>
      <c r="N23" s="16">
        <v>1200</v>
      </c>
      <c r="O23" s="1">
        <f>VLOOKUP(B23,CAInstallateurs2016!A$1:M$119,4,FALSE)</f>
        <v>68377.179999999993</v>
      </c>
      <c r="P23" s="2">
        <f t="shared" si="0"/>
        <v>0.38365782268294779</v>
      </c>
      <c r="Q23" s="16">
        <v>0</v>
      </c>
      <c r="R23" s="16">
        <v>8</v>
      </c>
      <c r="S23" s="1">
        <f>VLOOKUP(B23,CAInstallateurs2016!A$1:M$119,12,FALSE)</f>
        <v>6</v>
      </c>
      <c r="T23" s="2">
        <f t="shared" si="1"/>
        <v>0.33333333333333331</v>
      </c>
    </row>
    <row r="24" spans="2:20" x14ac:dyDescent="0.25">
      <c r="B24" t="s">
        <v>78</v>
      </c>
      <c r="C24" s="16" t="s">
        <v>176</v>
      </c>
      <c r="D24" s="16">
        <v>54</v>
      </c>
      <c r="E24" s="16">
        <v>94066.45</v>
      </c>
      <c r="F24" s="16">
        <v>0</v>
      </c>
      <c r="G24" s="16">
        <v>94066.45</v>
      </c>
      <c r="H24" s="16">
        <v>1530</v>
      </c>
      <c r="I24" s="16">
        <v>0</v>
      </c>
      <c r="J24" s="16">
        <v>1530</v>
      </c>
      <c r="K24" s="16">
        <v>1530</v>
      </c>
      <c r="L24" s="16">
        <v>3230</v>
      </c>
      <c r="M24" s="16">
        <v>1626.98</v>
      </c>
      <c r="N24" s="16">
        <v>1050</v>
      </c>
      <c r="O24" s="1">
        <f>VLOOKUP(B24,CAInstallateurs2016!A$1:M$119,4,FALSE)</f>
        <v>63331.7</v>
      </c>
      <c r="P24" s="2">
        <f t="shared" si="0"/>
        <v>0.48529804189686998</v>
      </c>
      <c r="Q24" s="16">
        <v>0</v>
      </c>
      <c r="R24" s="16">
        <v>7</v>
      </c>
      <c r="S24" s="1">
        <f>VLOOKUP(B24,CAInstallateurs2016!A$1:M$119,12,FALSE)</f>
        <v>6</v>
      </c>
      <c r="T24" s="2">
        <f t="shared" si="1"/>
        <v>0.16666666666666666</v>
      </c>
    </row>
    <row r="25" spans="2:20" ht="15" customHeight="1" x14ac:dyDescent="0.25">
      <c r="B25" t="s">
        <v>24</v>
      </c>
      <c r="C25" s="16" t="s">
        <v>176</v>
      </c>
      <c r="D25" s="16">
        <v>107</v>
      </c>
      <c r="E25" s="16">
        <v>91410.2</v>
      </c>
      <c r="F25" s="16">
        <v>2547.42</v>
      </c>
      <c r="G25" s="16">
        <v>93957.62</v>
      </c>
      <c r="H25" s="16">
        <v>1705</v>
      </c>
      <c r="I25" s="16">
        <v>187.5</v>
      </c>
      <c r="J25" s="16">
        <v>1892.5</v>
      </c>
      <c r="K25" s="16">
        <v>1981.08</v>
      </c>
      <c r="L25" s="16">
        <v>1550</v>
      </c>
      <c r="M25" s="16">
        <v>1659.19</v>
      </c>
      <c r="N25" s="16">
        <v>1350</v>
      </c>
      <c r="O25" s="1">
        <f>VLOOKUP(B25,CAInstallateurs2016!A$1:M$119,4,FALSE)</f>
        <v>182543.05</v>
      </c>
      <c r="P25" s="2">
        <f t="shared" si="0"/>
        <v>-0.48528514232670045</v>
      </c>
      <c r="Q25" s="16">
        <v>1</v>
      </c>
      <c r="R25" s="16">
        <v>8</v>
      </c>
      <c r="S25" s="1">
        <f>VLOOKUP(B25,CAInstallateurs2016!A$1:M$119,12,FALSE)</f>
        <v>16</v>
      </c>
      <c r="T25" s="2">
        <f t="shared" si="1"/>
        <v>-0.5</v>
      </c>
    </row>
    <row r="26" spans="2:20" ht="15" customHeight="1" x14ac:dyDescent="0.25">
      <c r="B26" t="s">
        <v>86</v>
      </c>
      <c r="C26" s="16" t="s">
        <v>175</v>
      </c>
      <c r="D26" s="16">
        <v>137</v>
      </c>
      <c r="E26" s="16">
        <v>92551.52</v>
      </c>
      <c r="F26" s="16">
        <v>0</v>
      </c>
      <c r="G26" s="16">
        <v>92551.52</v>
      </c>
      <c r="H26" s="16">
        <v>2150</v>
      </c>
      <c r="I26" s="16">
        <v>0</v>
      </c>
      <c r="J26" s="16">
        <v>2150</v>
      </c>
      <c r="K26" s="16">
        <v>2077.42</v>
      </c>
      <c r="L26" s="16">
        <v>1970</v>
      </c>
      <c r="M26" s="16">
        <v>1567.23</v>
      </c>
      <c r="N26" s="16">
        <v>1650</v>
      </c>
      <c r="O26" s="1">
        <f>VLOOKUP(B26,CAInstallateurs2016!A$1:M$119,4,FALSE)</f>
        <v>54095.28</v>
      </c>
      <c r="P26" s="2">
        <f t="shared" si="0"/>
        <v>0.71089825212107238</v>
      </c>
      <c r="Q26" s="16">
        <v>0</v>
      </c>
      <c r="R26" s="16">
        <v>11</v>
      </c>
      <c r="S26" s="1">
        <f>VLOOKUP(B26,CAInstallateurs2016!A$1:M$119,12,FALSE)</f>
        <v>5</v>
      </c>
      <c r="T26" s="2">
        <f t="shared" si="1"/>
        <v>1.2</v>
      </c>
    </row>
    <row r="27" spans="2:20" x14ac:dyDescent="0.25">
      <c r="B27" t="s">
        <v>60</v>
      </c>
      <c r="C27" s="16" t="s">
        <v>176</v>
      </c>
      <c r="D27" s="16">
        <v>105</v>
      </c>
      <c r="E27" s="16">
        <v>76663.490000000005</v>
      </c>
      <c r="F27" s="16">
        <v>14804.59</v>
      </c>
      <c r="G27" s="16">
        <v>91468.08</v>
      </c>
      <c r="H27" s="16">
        <v>1550</v>
      </c>
      <c r="I27" s="16">
        <v>547.5</v>
      </c>
      <c r="J27" s="16">
        <v>2097.5</v>
      </c>
      <c r="K27" s="16">
        <v>2171.4299999999998</v>
      </c>
      <c r="L27" s="16">
        <v>1280</v>
      </c>
      <c r="M27" s="16">
        <v>1540.11</v>
      </c>
      <c r="N27" s="16">
        <v>1050</v>
      </c>
      <c r="O27" s="1">
        <f>VLOOKUP(B27,CAInstallateurs2016!A$1:M$119,4,FALSE)</f>
        <v>57462.21</v>
      </c>
      <c r="P27" s="2">
        <f t="shared" si="0"/>
        <v>0.59179537299383378</v>
      </c>
      <c r="Q27" s="16">
        <v>3</v>
      </c>
      <c r="R27" s="16">
        <v>6</v>
      </c>
      <c r="S27" s="1">
        <f>VLOOKUP(B27,CAInstallateurs2016!A$1:M$119,12,FALSE)</f>
        <v>6</v>
      </c>
      <c r="T27" s="2">
        <f t="shared" si="1"/>
        <v>0</v>
      </c>
    </row>
    <row r="28" spans="2:20" x14ac:dyDescent="0.25">
      <c r="B28" t="s">
        <v>129</v>
      </c>
      <c r="C28" s="16" t="s">
        <v>175</v>
      </c>
      <c r="D28" s="16">
        <v>80</v>
      </c>
      <c r="E28" s="16">
        <v>87630.99</v>
      </c>
      <c r="F28" s="16">
        <v>0</v>
      </c>
      <c r="G28" s="16">
        <v>87630.99</v>
      </c>
      <c r="H28" s="16">
        <v>1350</v>
      </c>
      <c r="I28" s="16">
        <v>0</v>
      </c>
      <c r="J28" s="16">
        <v>1350</v>
      </c>
      <c r="K28" s="16">
        <v>1350</v>
      </c>
      <c r="L28" s="16">
        <v>1790</v>
      </c>
      <c r="M28" s="16">
        <v>1540.03</v>
      </c>
      <c r="N28" s="16">
        <v>1050</v>
      </c>
      <c r="O28" s="1">
        <f>VLOOKUP(B28,CAInstallateurs2016!A$1:M$119,4,FALSE)</f>
        <v>58383.03</v>
      </c>
      <c r="P28" s="2">
        <f t="shared" si="0"/>
        <v>0.50096680490889234</v>
      </c>
      <c r="Q28" s="16">
        <v>0</v>
      </c>
      <c r="R28" s="16">
        <v>7</v>
      </c>
      <c r="S28" s="1">
        <f>VLOOKUP(B28,CAInstallateurs2016!A$1:M$119,12,FALSE)</f>
        <v>4</v>
      </c>
      <c r="T28" s="2">
        <f t="shared" si="1"/>
        <v>0.75</v>
      </c>
    </row>
    <row r="29" spans="2:20" x14ac:dyDescent="0.25">
      <c r="B29" t="s">
        <v>52</v>
      </c>
      <c r="C29" s="16" t="s">
        <v>176</v>
      </c>
      <c r="D29" s="16">
        <v>89</v>
      </c>
      <c r="E29" s="16">
        <v>87294.46</v>
      </c>
      <c r="F29" s="16">
        <v>0</v>
      </c>
      <c r="G29" s="16">
        <v>87294.46</v>
      </c>
      <c r="H29" s="16">
        <v>1800</v>
      </c>
      <c r="I29" s="16">
        <v>0</v>
      </c>
      <c r="J29" s="16">
        <v>1800</v>
      </c>
      <c r="K29" s="16">
        <v>1800</v>
      </c>
      <c r="L29" s="16">
        <v>1850</v>
      </c>
      <c r="M29" s="16">
        <v>0</v>
      </c>
      <c r="N29" s="16">
        <v>1350</v>
      </c>
      <c r="O29" s="1">
        <f>VLOOKUP(B29,CAInstallateurs2016!A$1:M$119,4,FALSE)</f>
        <v>98525.23</v>
      </c>
      <c r="P29" s="2">
        <f t="shared" si="0"/>
        <v>-0.11398877221600995</v>
      </c>
      <c r="Q29" s="16">
        <v>0</v>
      </c>
      <c r="R29" s="16">
        <v>9</v>
      </c>
      <c r="S29" s="1">
        <f>VLOOKUP(B29,CAInstallateurs2016!A$1:M$119,12,FALSE)</f>
        <v>10</v>
      </c>
      <c r="T29" s="2">
        <f t="shared" si="1"/>
        <v>-0.1</v>
      </c>
    </row>
    <row r="30" spans="2:20" ht="15" customHeight="1" x14ac:dyDescent="0.25">
      <c r="B30" t="s">
        <v>128</v>
      </c>
      <c r="C30" s="16" t="s">
        <v>175</v>
      </c>
      <c r="D30" s="16">
        <v>1045</v>
      </c>
      <c r="E30" s="16">
        <v>87080.6</v>
      </c>
      <c r="F30" s="16">
        <v>0</v>
      </c>
      <c r="G30" s="16">
        <v>87080.6</v>
      </c>
      <c r="H30" s="16">
        <v>1800</v>
      </c>
      <c r="I30" s="16">
        <v>0</v>
      </c>
      <c r="J30" s="16">
        <v>1800</v>
      </c>
      <c r="K30" s="16">
        <v>1800</v>
      </c>
      <c r="L30" s="16">
        <v>2800</v>
      </c>
      <c r="M30" s="16">
        <v>1488.25</v>
      </c>
      <c r="N30" s="16">
        <v>1350</v>
      </c>
      <c r="O30" s="1">
        <f>VLOOKUP(B30,CAInstallateurs2016!A$1:M$119,4,FALSE)</f>
        <v>27153.01</v>
      </c>
      <c r="P30" s="2">
        <f t="shared" si="0"/>
        <v>2.2070330324336056</v>
      </c>
      <c r="Q30" s="16">
        <v>0</v>
      </c>
      <c r="R30" s="16">
        <v>9</v>
      </c>
      <c r="S30" s="1">
        <f>VLOOKUP(B30,CAInstallateurs2016!A$1:M$119,12,FALSE)</f>
        <v>3</v>
      </c>
      <c r="T30" s="2">
        <f t="shared" si="1"/>
        <v>2</v>
      </c>
    </row>
    <row r="31" spans="2:20" ht="15" customHeight="1" x14ac:dyDescent="0.25">
      <c r="B31" t="s">
        <v>53</v>
      </c>
      <c r="C31" s="16" t="s">
        <v>175</v>
      </c>
      <c r="D31" s="16">
        <v>125</v>
      </c>
      <c r="E31" s="16">
        <v>83787.199999999997</v>
      </c>
      <c r="F31" s="16">
        <v>3250</v>
      </c>
      <c r="G31" s="16">
        <v>87037.2</v>
      </c>
      <c r="H31" s="16">
        <v>1000</v>
      </c>
      <c r="I31" s="16">
        <v>150</v>
      </c>
      <c r="J31" s="16">
        <v>1150</v>
      </c>
      <c r="K31" s="16">
        <v>1150</v>
      </c>
      <c r="L31" s="16">
        <v>1000</v>
      </c>
      <c r="M31" s="16">
        <v>1535.1</v>
      </c>
      <c r="N31" s="16">
        <v>600</v>
      </c>
      <c r="O31" s="1">
        <f>VLOOKUP(B31,CAInstallateurs2016!A$1:M$119,4,FALSE)</f>
        <v>32853.199999999997</v>
      </c>
      <c r="P31" s="2">
        <f t="shared" si="0"/>
        <v>1.6492761740104467</v>
      </c>
      <c r="Q31" s="16">
        <v>1</v>
      </c>
      <c r="R31" s="16">
        <v>4</v>
      </c>
      <c r="S31" s="1">
        <f>VLOOKUP(B31,CAInstallateurs2016!A$1:M$119,12,FALSE)</f>
        <v>3</v>
      </c>
      <c r="T31" s="2">
        <f t="shared" si="1"/>
        <v>0.33333333333333331</v>
      </c>
    </row>
    <row r="32" spans="2:20" ht="15" customHeight="1" x14ac:dyDescent="0.25">
      <c r="B32" t="s">
        <v>21</v>
      </c>
      <c r="C32" s="16" t="s">
        <v>176</v>
      </c>
      <c r="D32" s="16">
        <v>94</v>
      </c>
      <c r="E32" s="16">
        <v>86888.87</v>
      </c>
      <c r="F32" s="16">
        <v>0</v>
      </c>
      <c r="G32" s="16">
        <v>86888.87</v>
      </c>
      <c r="H32" s="16">
        <v>1625</v>
      </c>
      <c r="I32" s="16">
        <v>0</v>
      </c>
      <c r="J32" s="16">
        <v>1625</v>
      </c>
      <c r="K32" s="16">
        <v>1861.85</v>
      </c>
      <c r="L32" s="16">
        <v>1732.85</v>
      </c>
      <c r="M32" s="16">
        <v>1509.62</v>
      </c>
      <c r="N32" s="16">
        <v>1200</v>
      </c>
      <c r="O32" s="1">
        <f>VLOOKUP(B32,CAInstallateurs2016!A$1:M$119,4,FALSE)</f>
        <v>61949.15</v>
      </c>
      <c r="P32" s="2">
        <f t="shared" si="0"/>
        <v>0.40258373198018044</v>
      </c>
      <c r="Q32" s="16">
        <v>0</v>
      </c>
      <c r="R32" s="16">
        <v>8</v>
      </c>
      <c r="S32" s="1">
        <f>VLOOKUP(B32,CAInstallateurs2016!A$1:M$119,12,FALSE)</f>
        <v>6</v>
      </c>
      <c r="T32" s="2">
        <f t="shared" si="1"/>
        <v>0.33333333333333331</v>
      </c>
    </row>
    <row r="33" spans="2:20" ht="15" customHeight="1" x14ac:dyDescent="0.25">
      <c r="B33" t="s">
        <v>101</v>
      </c>
      <c r="C33" s="16" t="s">
        <v>175</v>
      </c>
      <c r="D33" s="16">
        <v>103</v>
      </c>
      <c r="E33" s="16">
        <v>83738.2</v>
      </c>
      <c r="F33" s="16">
        <v>0</v>
      </c>
      <c r="G33" s="16">
        <v>83738.2</v>
      </c>
      <c r="H33" s="16">
        <v>1475</v>
      </c>
      <c r="I33" s="16">
        <v>0</v>
      </c>
      <c r="J33" s="16">
        <v>1475</v>
      </c>
      <c r="K33" s="16">
        <v>1475</v>
      </c>
      <c r="L33" s="16">
        <v>1460</v>
      </c>
      <c r="M33" s="16">
        <v>0</v>
      </c>
      <c r="N33" s="16">
        <v>1050</v>
      </c>
      <c r="O33" s="1">
        <f>VLOOKUP(B33,CAInstallateurs2016!A$1:M$119,4,FALSE)</f>
        <v>109314.87</v>
      </c>
      <c r="P33" s="2">
        <f t="shared" si="0"/>
        <v>-0.23397246870439492</v>
      </c>
      <c r="Q33" s="16">
        <v>0</v>
      </c>
      <c r="R33" s="16">
        <v>7</v>
      </c>
      <c r="S33" s="1">
        <f>VLOOKUP(B33,CAInstallateurs2016!A$1:M$119,12,FALSE)</f>
        <v>10</v>
      </c>
      <c r="T33" s="2">
        <f t="shared" si="1"/>
        <v>-0.3</v>
      </c>
    </row>
    <row r="34" spans="2:20" x14ac:dyDescent="0.25">
      <c r="B34" t="s">
        <v>50</v>
      </c>
      <c r="C34" s="16" t="s">
        <v>176</v>
      </c>
      <c r="D34" s="16">
        <v>1017</v>
      </c>
      <c r="E34" s="16">
        <v>83648.679999999993</v>
      </c>
      <c r="F34" s="16">
        <v>0</v>
      </c>
      <c r="G34" s="16">
        <v>83648.679999999993</v>
      </c>
      <c r="H34" s="16">
        <v>1525</v>
      </c>
      <c r="I34" s="16">
        <v>0</v>
      </c>
      <c r="J34" s="16">
        <v>1525</v>
      </c>
      <c r="K34" s="16">
        <v>1525</v>
      </c>
      <c r="L34" s="16">
        <v>1550</v>
      </c>
      <c r="M34" s="16">
        <v>0</v>
      </c>
      <c r="N34" s="16">
        <v>1200</v>
      </c>
      <c r="O34" s="1">
        <f>VLOOKUP(B34,CAInstallateurs2016!A$1:M$119,4,FALSE)</f>
        <v>64432.06</v>
      </c>
      <c r="P34" s="2">
        <f t="shared" si="0"/>
        <v>0.2982462457354304</v>
      </c>
      <c r="Q34" s="16">
        <v>0</v>
      </c>
      <c r="R34" s="16">
        <v>8</v>
      </c>
      <c r="S34" s="1">
        <f>VLOOKUP(B34,CAInstallateurs2016!A$1:M$119,12,FALSE)</f>
        <v>6</v>
      </c>
      <c r="T34" s="2">
        <f t="shared" si="1"/>
        <v>0.33333333333333331</v>
      </c>
    </row>
    <row r="35" spans="2:20" ht="15" customHeight="1" x14ac:dyDescent="0.25">
      <c r="B35" t="s">
        <v>95</v>
      </c>
      <c r="C35" s="16" t="s">
        <v>175</v>
      </c>
      <c r="D35" s="16">
        <v>135</v>
      </c>
      <c r="E35" s="16">
        <v>82205</v>
      </c>
      <c r="F35" s="16">
        <v>0</v>
      </c>
      <c r="G35" s="16">
        <v>82205</v>
      </c>
      <c r="H35" s="16">
        <v>1725</v>
      </c>
      <c r="I35" s="16">
        <v>0</v>
      </c>
      <c r="J35" s="16">
        <v>1725</v>
      </c>
      <c r="K35" s="16">
        <v>1725</v>
      </c>
      <c r="L35" s="16">
        <v>1876</v>
      </c>
      <c r="M35" s="16">
        <v>1419.74</v>
      </c>
      <c r="N35" s="16">
        <v>1200</v>
      </c>
      <c r="O35" s="1">
        <f>VLOOKUP(B35,CAInstallateurs2016!A$1:M$119,4,FALSE)</f>
        <v>4400</v>
      </c>
      <c r="P35" s="2">
        <f t="shared" si="0"/>
        <v>17.682954545454546</v>
      </c>
      <c r="Q35" s="16">
        <v>0</v>
      </c>
      <c r="R35" s="16">
        <v>9</v>
      </c>
      <c r="S35" s="1">
        <f>VLOOKUP(B35,CAInstallateurs2016!A$1:M$119,12,FALSE)</f>
        <v>1</v>
      </c>
      <c r="T35" s="2">
        <f t="shared" si="1"/>
        <v>8</v>
      </c>
    </row>
    <row r="36" spans="2:20" x14ac:dyDescent="0.25">
      <c r="B36" t="s">
        <v>57</v>
      </c>
      <c r="C36" s="16" t="s">
        <v>177</v>
      </c>
      <c r="D36" s="16">
        <v>1054</v>
      </c>
      <c r="E36" s="16">
        <v>82187.73</v>
      </c>
      <c r="F36" s="16">
        <v>0</v>
      </c>
      <c r="G36" s="16">
        <v>82187.73</v>
      </c>
      <c r="H36" s="16">
        <v>1525</v>
      </c>
      <c r="I36" s="16">
        <v>0</v>
      </c>
      <c r="J36" s="16">
        <v>1525</v>
      </c>
      <c r="K36" s="16">
        <v>1725</v>
      </c>
      <c r="L36" s="16">
        <v>425</v>
      </c>
      <c r="M36" s="16">
        <v>1441.94</v>
      </c>
      <c r="N36" s="16">
        <v>1200</v>
      </c>
      <c r="O36" s="1">
        <f>VLOOKUP(B36,CAInstallateurs2016!A$1:M$119,4,FALSE)</f>
        <v>25780</v>
      </c>
      <c r="P36" s="2">
        <f t="shared" si="0"/>
        <v>2.1880422808378586</v>
      </c>
      <c r="Q36" s="16">
        <v>0</v>
      </c>
      <c r="R36" s="16">
        <v>9</v>
      </c>
      <c r="S36" s="1">
        <f>VLOOKUP(B36,CAInstallateurs2016!A$1:M$119,12,FALSE)</f>
        <v>3</v>
      </c>
      <c r="T36" s="2">
        <f t="shared" si="1"/>
        <v>2</v>
      </c>
    </row>
    <row r="37" spans="2:20" ht="15" customHeight="1" x14ac:dyDescent="0.25">
      <c r="B37" t="s">
        <v>29</v>
      </c>
      <c r="C37" s="16" t="s">
        <v>176</v>
      </c>
      <c r="D37" s="16">
        <v>82</v>
      </c>
      <c r="E37" s="16">
        <v>80735.759999999995</v>
      </c>
      <c r="F37" s="16">
        <v>0</v>
      </c>
      <c r="G37" s="16">
        <v>80735.759999999995</v>
      </c>
      <c r="H37" s="16">
        <v>1837.76</v>
      </c>
      <c r="I37" s="16">
        <v>0</v>
      </c>
      <c r="J37" s="16">
        <v>1837.76</v>
      </c>
      <c r="K37" s="16">
        <v>1837.76</v>
      </c>
      <c r="L37" s="16">
        <v>2050</v>
      </c>
      <c r="M37" s="16">
        <v>1379.06</v>
      </c>
      <c r="N37" s="16">
        <v>1500</v>
      </c>
      <c r="O37" s="1">
        <f>VLOOKUP(B37,CAInstallateurs2016!A$1:M$119,4,FALSE)</f>
        <v>81564.210000000006</v>
      </c>
      <c r="P37" s="2">
        <f t="shared" si="0"/>
        <v>-1.0157028431955775E-2</v>
      </c>
      <c r="Q37" s="16">
        <v>0</v>
      </c>
      <c r="R37" s="16">
        <v>10</v>
      </c>
      <c r="S37" s="1">
        <f>VLOOKUP(B37,CAInstallateurs2016!A$1:M$119,12,FALSE)</f>
        <v>8</v>
      </c>
      <c r="T37" s="2">
        <f t="shared" si="1"/>
        <v>0.25</v>
      </c>
    </row>
    <row r="38" spans="2:20" ht="15" customHeight="1" x14ac:dyDescent="0.25">
      <c r="B38" t="s">
        <v>134</v>
      </c>
      <c r="C38" s="16" t="s">
        <v>176</v>
      </c>
      <c r="D38" s="16">
        <v>42</v>
      </c>
      <c r="E38" s="16">
        <v>80730.87</v>
      </c>
      <c r="F38" s="16">
        <v>0</v>
      </c>
      <c r="G38" s="16">
        <v>80730.87</v>
      </c>
      <c r="H38" s="16">
        <v>1559.05</v>
      </c>
      <c r="I38" s="16">
        <v>0</v>
      </c>
      <c r="J38" s="16">
        <v>1559.05</v>
      </c>
      <c r="K38" s="16">
        <v>1655.58</v>
      </c>
      <c r="L38" s="16">
        <v>1546.67</v>
      </c>
      <c r="M38" s="16">
        <v>1405.49</v>
      </c>
      <c r="N38" s="16">
        <v>1050</v>
      </c>
      <c r="O38" s="1">
        <f>VLOOKUP(B38,CAInstallateurs2016!A$1:M$119,4,FALSE)</f>
        <v>58141</v>
      </c>
      <c r="P38" s="2">
        <f t="shared" si="0"/>
        <v>0.38853597289348302</v>
      </c>
      <c r="Q38" s="16">
        <v>0</v>
      </c>
      <c r="R38" s="16">
        <v>7</v>
      </c>
      <c r="S38" s="1">
        <f>VLOOKUP(B38,CAInstallateurs2016!A$1:M$119,12,FALSE)</f>
        <v>5</v>
      </c>
      <c r="T38" s="2">
        <f t="shared" si="1"/>
        <v>0.4</v>
      </c>
    </row>
    <row r="39" spans="2:20" ht="15" customHeight="1" x14ac:dyDescent="0.25">
      <c r="B39" t="s">
        <v>72</v>
      </c>
      <c r="C39" s="16" t="s">
        <v>176</v>
      </c>
      <c r="D39" s="16">
        <v>65</v>
      </c>
      <c r="E39" s="16">
        <v>79840</v>
      </c>
      <c r="F39" s="16">
        <v>0</v>
      </c>
      <c r="G39" s="16">
        <v>79840</v>
      </c>
      <c r="H39" s="16">
        <v>1875</v>
      </c>
      <c r="I39" s="16">
        <v>0</v>
      </c>
      <c r="J39" s="16">
        <v>1875</v>
      </c>
      <c r="K39" s="16">
        <v>1875</v>
      </c>
      <c r="L39" s="16">
        <v>1800</v>
      </c>
      <c r="M39" s="16">
        <v>1368.36</v>
      </c>
      <c r="N39" s="16">
        <v>1350</v>
      </c>
      <c r="O39" s="1">
        <f>VLOOKUP(B39,CAInstallateurs2016!A$1:M$119,4,FALSE)</f>
        <v>7650</v>
      </c>
      <c r="P39" s="2">
        <f t="shared" si="0"/>
        <v>9.4366013071895427</v>
      </c>
      <c r="Q39" s="16">
        <v>0</v>
      </c>
      <c r="R39" s="16">
        <v>9</v>
      </c>
      <c r="S39" s="1">
        <f>VLOOKUP(B39,CAInstallateurs2016!A$1:M$119,12,FALSE)</f>
        <v>1</v>
      </c>
      <c r="T39" s="2">
        <f t="shared" si="1"/>
        <v>8</v>
      </c>
    </row>
    <row r="40" spans="2:20" ht="15" customHeight="1" x14ac:dyDescent="0.25">
      <c r="B40" t="s">
        <v>127</v>
      </c>
      <c r="C40" s="16" t="s">
        <v>176</v>
      </c>
      <c r="D40" s="16">
        <v>106</v>
      </c>
      <c r="E40" s="16">
        <v>77824</v>
      </c>
      <c r="F40" s="16">
        <v>0</v>
      </c>
      <c r="G40" s="16">
        <v>77824</v>
      </c>
      <c r="H40" s="16">
        <v>1650</v>
      </c>
      <c r="I40" s="16">
        <v>0</v>
      </c>
      <c r="J40" s="16">
        <v>1650</v>
      </c>
      <c r="K40" s="16">
        <v>1650</v>
      </c>
      <c r="L40" s="16">
        <v>1650</v>
      </c>
      <c r="M40" s="16">
        <v>1344.6</v>
      </c>
      <c r="N40" s="16">
        <v>1200</v>
      </c>
      <c r="O40" s="1">
        <f>VLOOKUP(B40,CAInstallateurs2016!A$1:M$119,4,FALSE)</f>
        <v>157957.82</v>
      </c>
      <c r="P40" s="2">
        <f t="shared" si="0"/>
        <v>-0.50731150885723797</v>
      </c>
      <c r="Q40" s="16">
        <v>0</v>
      </c>
      <c r="R40" s="16">
        <v>8</v>
      </c>
      <c r="S40" s="1">
        <f>VLOOKUP(B40,CAInstallateurs2016!A$1:M$119,12,FALSE)</f>
        <v>14</v>
      </c>
      <c r="T40" s="2">
        <f t="shared" si="1"/>
        <v>-0.42857142857142855</v>
      </c>
    </row>
    <row r="41" spans="2:20" ht="15" customHeight="1" x14ac:dyDescent="0.25">
      <c r="B41" t="s">
        <v>88</v>
      </c>
      <c r="C41" s="16" t="s">
        <v>176</v>
      </c>
      <c r="D41" s="16">
        <v>145</v>
      </c>
      <c r="E41" s="16">
        <v>77025.19</v>
      </c>
      <c r="F41" s="16">
        <v>0</v>
      </c>
      <c r="G41" s="16">
        <v>77025.19</v>
      </c>
      <c r="H41" s="16">
        <v>1610</v>
      </c>
      <c r="I41" s="16">
        <v>0</v>
      </c>
      <c r="J41" s="16">
        <v>1610</v>
      </c>
      <c r="K41" s="16">
        <v>1610</v>
      </c>
      <c r="L41" s="16">
        <v>1400</v>
      </c>
      <c r="M41" s="16">
        <v>1338.63</v>
      </c>
      <c r="N41" s="16">
        <v>1050</v>
      </c>
      <c r="O41" s="1">
        <f>VLOOKUP(B41,CAInstallateurs2016!A$1:M$119,4,FALSE)</f>
        <v>50191.14</v>
      </c>
      <c r="P41" s="2">
        <f t="shared" si="0"/>
        <v>0.53463718895406642</v>
      </c>
      <c r="Q41" s="16">
        <v>0</v>
      </c>
      <c r="R41" s="16">
        <v>7</v>
      </c>
      <c r="S41" s="1">
        <f>VLOOKUP(B41,CAInstallateurs2016!A$1:M$119,12,FALSE)</f>
        <v>6</v>
      </c>
      <c r="T41" s="2">
        <f t="shared" si="1"/>
        <v>0.16666666666666666</v>
      </c>
    </row>
    <row r="42" spans="2:20" x14ac:dyDescent="0.25">
      <c r="B42" t="s">
        <v>122</v>
      </c>
      <c r="C42" s="16" t="s">
        <v>176</v>
      </c>
      <c r="D42" s="16">
        <v>118</v>
      </c>
      <c r="E42" s="16">
        <v>62443.19</v>
      </c>
      <c r="F42" s="16">
        <v>14522</v>
      </c>
      <c r="G42" s="16">
        <v>76965.19</v>
      </c>
      <c r="H42" s="16">
        <v>1950</v>
      </c>
      <c r="I42" s="16">
        <v>750</v>
      </c>
      <c r="J42" s="16">
        <v>2700</v>
      </c>
      <c r="K42" s="16">
        <v>3330</v>
      </c>
      <c r="L42" s="16">
        <v>4050</v>
      </c>
      <c r="M42" s="16">
        <v>1260.95</v>
      </c>
      <c r="N42" s="16">
        <v>1500</v>
      </c>
      <c r="O42" s="1">
        <f>VLOOKUP(B42,CAInstallateurs2016!A$1:M$119,4,FALSE)</f>
        <v>57035</v>
      </c>
      <c r="P42" s="2">
        <f t="shared" si="0"/>
        <v>0.34943788901551681</v>
      </c>
      <c r="Q42" s="16">
        <v>4</v>
      </c>
      <c r="R42" s="16">
        <v>9</v>
      </c>
      <c r="S42" s="1">
        <f>VLOOKUP(B42,CAInstallateurs2016!A$1:M$119,12,FALSE)</f>
        <v>6</v>
      </c>
      <c r="T42" s="2">
        <f t="shared" si="1"/>
        <v>0.5</v>
      </c>
    </row>
    <row r="43" spans="2:20" ht="15" customHeight="1" x14ac:dyDescent="0.25">
      <c r="B43" t="s">
        <v>19</v>
      </c>
      <c r="C43" s="16" t="s">
        <v>177</v>
      </c>
      <c r="D43" s="16">
        <v>69</v>
      </c>
      <c r="E43" s="16">
        <v>76924.53</v>
      </c>
      <c r="F43" s="16">
        <v>0</v>
      </c>
      <c r="G43" s="16">
        <v>76924.53</v>
      </c>
      <c r="H43" s="16">
        <v>1850</v>
      </c>
      <c r="I43" s="16">
        <v>0</v>
      </c>
      <c r="J43" s="16">
        <v>1850</v>
      </c>
      <c r="K43" s="16">
        <v>1850</v>
      </c>
      <c r="L43" s="16">
        <v>2175</v>
      </c>
      <c r="M43" s="16">
        <v>1447.85</v>
      </c>
      <c r="N43" s="16">
        <v>1200</v>
      </c>
      <c r="O43" s="1">
        <f>VLOOKUP(B43,CAInstallateurs2016!A$1:M$119,4,FALSE)</f>
        <v>29168.3</v>
      </c>
      <c r="P43" s="2">
        <f t="shared" si="0"/>
        <v>1.6372647703157193</v>
      </c>
      <c r="Q43" s="16">
        <v>0</v>
      </c>
      <c r="R43" s="16">
        <v>9</v>
      </c>
      <c r="S43" s="1">
        <f>VLOOKUP(B43,CAInstallateurs2016!A$1:M$119,12,FALSE)</f>
        <v>3</v>
      </c>
      <c r="T43" s="2">
        <f t="shared" si="1"/>
        <v>2</v>
      </c>
    </row>
    <row r="44" spans="2:20" x14ac:dyDescent="0.25">
      <c r="B44" t="s">
        <v>99</v>
      </c>
      <c r="C44" s="16" t="s">
        <v>177</v>
      </c>
      <c r="D44" s="16">
        <v>9</v>
      </c>
      <c r="E44" s="16">
        <v>74596.34</v>
      </c>
      <c r="F44" s="16">
        <v>0</v>
      </c>
      <c r="G44" s="16">
        <v>74596.34</v>
      </c>
      <c r="H44" s="16">
        <v>1980</v>
      </c>
      <c r="I44" s="16">
        <v>0</v>
      </c>
      <c r="J44" s="16">
        <v>1980</v>
      </c>
      <c r="K44" s="16">
        <v>1980</v>
      </c>
      <c r="L44" s="16">
        <v>1400</v>
      </c>
      <c r="M44" s="16">
        <v>1276.3699999999999</v>
      </c>
      <c r="N44" s="16">
        <v>1200</v>
      </c>
      <c r="O44" s="1">
        <f>VLOOKUP(B44,CAInstallateurs2016!A$1:M$119,4,FALSE)</f>
        <v>78088.53</v>
      </c>
      <c r="P44" s="2">
        <f t="shared" si="0"/>
        <v>-4.4720908435592302E-2</v>
      </c>
      <c r="Q44" s="16">
        <v>0</v>
      </c>
      <c r="R44" s="16">
        <v>9</v>
      </c>
      <c r="S44" s="1">
        <f>VLOOKUP(B44,CAInstallateurs2016!A$1:M$119,12,FALSE)</f>
        <v>9</v>
      </c>
      <c r="T44" s="2">
        <f t="shared" si="1"/>
        <v>0</v>
      </c>
    </row>
    <row r="45" spans="2:20" ht="15" customHeight="1" x14ac:dyDescent="0.25">
      <c r="B45" t="s">
        <v>117</v>
      </c>
      <c r="C45" s="16" t="s">
        <v>176</v>
      </c>
      <c r="D45" s="16">
        <v>114</v>
      </c>
      <c r="E45" s="16">
        <v>72972.55</v>
      </c>
      <c r="F45" s="16">
        <v>0</v>
      </c>
      <c r="G45" s="16">
        <v>72972.55</v>
      </c>
      <c r="H45" s="16">
        <v>1480</v>
      </c>
      <c r="I45" s="16">
        <v>0</v>
      </c>
      <c r="J45" s="16">
        <v>1480</v>
      </c>
      <c r="K45" s="16">
        <v>1480</v>
      </c>
      <c r="L45" s="16">
        <v>1400</v>
      </c>
      <c r="M45" s="16">
        <v>1267.47</v>
      </c>
      <c r="N45" s="16">
        <v>1050</v>
      </c>
      <c r="O45" s="1">
        <f>VLOOKUP(B45,CAInstallateurs2016!A$1:M$119,4,FALSE)</f>
        <v>25166.38</v>
      </c>
      <c r="P45" s="2">
        <f t="shared" si="0"/>
        <v>1.8996045517869473</v>
      </c>
      <c r="Q45" s="16">
        <v>0</v>
      </c>
      <c r="R45" s="16">
        <v>7</v>
      </c>
      <c r="S45" s="1">
        <f>VLOOKUP(B45,CAInstallateurs2016!A$1:M$119,12,FALSE)</f>
        <v>2</v>
      </c>
      <c r="T45" s="2">
        <f t="shared" si="1"/>
        <v>2.5</v>
      </c>
    </row>
    <row r="46" spans="2:20" x14ac:dyDescent="0.25">
      <c r="B46" t="s">
        <v>49</v>
      </c>
      <c r="C46" s="16" t="s">
        <v>176</v>
      </c>
      <c r="D46" s="16">
        <v>1070</v>
      </c>
      <c r="E46" s="16">
        <v>50669</v>
      </c>
      <c r="F46" s="16">
        <v>21708.21</v>
      </c>
      <c r="G46" s="16">
        <v>72377.210000000006</v>
      </c>
      <c r="H46" s="16">
        <v>1150</v>
      </c>
      <c r="I46" s="16">
        <v>1087.5</v>
      </c>
      <c r="J46" s="16">
        <v>2237.5</v>
      </c>
      <c r="K46" s="16">
        <v>2087.5</v>
      </c>
      <c r="L46" s="16">
        <v>2400</v>
      </c>
      <c r="M46" s="16">
        <v>1023.3</v>
      </c>
      <c r="N46" s="16">
        <v>1800</v>
      </c>
      <c r="O46" s="1">
        <f>VLOOKUP(B46,CAInstallateurs2016!A$1:M$119,4,FALSE)</f>
        <v>36706.14</v>
      </c>
      <c r="P46" s="2">
        <f t="shared" si="0"/>
        <v>0.97180117549815936</v>
      </c>
      <c r="Q46" s="16">
        <v>7</v>
      </c>
      <c r="R46" s="16">
        <v>5</v>
      </c>
      <c r="S46" s="1">
        <f>VLOOKUP(B46,CAInstallateurs2016!A$1:M$119,12,FALSE)</f>
        <v>3</v>
      </c>
      <c r="T46" s="2">
        <f t="shared" si="1"/>
        <v>0.66666666666666663</v>
      </c>
    </row>
    <row r="47" spans="2:20" ht="15" customHeight="1" x14ac:dyDescent="0.25">
      <c r="B47" t="s">
        <v>111</v>
      </c>
      <c r="C47" s="16" t="s">
        <v>176</v>
      </c>
      <c r="D47" s="16">
        <v>45</v>
      </c>
      <c r="E47" s="16">
        <v>71406.240000000005</v>
      </c>
      <c r="F47" s="16">
        <v>0</v>
      </c>
      <c r="G47" s="16">
        <v>71406.240000000005</v>
      </c>
      <c r="H47" s="16">
        <v>1475</v>
      </c>
      <c r="I47" s="16">
        <v>0</v>
      </c>
      <c r="J47" s="16">
        <v>1475</v>
      </c>
      <c r="K47" s="16">
        <v>1475</v>
      </c>
      <c r="L47" s="16">
        <v>1600</v>
      </c>
      <c r="M47" s="16">
        <v>0</v>
      </c>
      <c r="N47" s="16">
        <v>900</v>
      </c>
      <c r="O47" s="1">
        <f>VLOOKUP(B47,CAInstallateurs2016!A$1:M$119,4,FALSE)</f>
        <v>37413.199999999997</v>
      </c>
      <c r="P47" s="2">
        <f t="shared" si="0"/>
        <v>0.90858413608031419</v>
      </c>
      <c r="Q47" s="16">
        <v>0</v>
      </c>
      <c r="R47" s="16">
        <v>7</v>
      </c>
      <c r="S47" s="1">
        <f>VLOOKUP(B47,CAInstallateurs2016!A$1:M$119,12,FALSE)</f>
        <v>3</v>
      </c>
      <c r="T47" s="2">
        <f t="shared" si="1"/>
        <v>1.3333333333333333</v>
      </c>
    </row>
    <row r="48" spans="2:20" x14ac:dyDescent="0.25">
      <c r="B48" t="s">
        <v>35</v>
      </c>
      <c r="C48" s="16" t="s">
        <v>175</v>
      </c>
      <c r="D48" s="16">
        <v>30</v>
      </c>
      <c r="E48" s="16">
        <v>61619.94</v>
      </c>
      <c r="F48" s="16">
        <v>9774.35</v>
      </c>
      <c r="G48" s="16">
        <v>71394.289999999994</v>
      </c>
      <c r="H48" s="16">
        <v>1250</v>
      </c>
      <c r="I48" s="16">
        <v>360</v>
      </c>
      <c r="J48" s="16">
        <v>1610</v>
      </c>
      <c r="K48" s="16">
        <v>1610</v>
      </c>
      <c r="L48" s="16">
        <v>1600</v>
      </c>
      <c r="M48" s="16">
        <v>0</v>
      </c>
      <c r="N48" s="16">
        <v>1200</v>
      </c>
      <c r="O48" s="1">
        <f>VLOOKUP(B48,CAInstallateurs2016!A$1:M$119,4,FALSE)</f>
        <v>71893.77</v>
      </c>
      <c r="P48" s="2">
        <f t="shared" si="0"/>
        <v>-6.9474726391453735E-3</v>
      </c>
      <c r="Q48" s="16">
        <v>2</v>
      </c>
      <c r="R48" s="16">
        <v>6</v>
      </c>
      <c r="S48" s="1">
        <f>VLOOKUP(B48,CAInstallateurs2016!A$1:M$119,12,FALSE)</f>
        <v>8</v>
      </c>
      <c r="T48" s="2">
        <f t="shared" si="1"/>
        <v>-0.25</v>
      </c>
    </row>
    <row r="49" spans="2:20" x14ac:dyDescent="0.25">
      <c r="B49" t="s">
        <v>15</v>
      </c>
      <c r="C49" s="16" t="s">
        <v>176</v>
      </c>
      <c r="D49" s="16">
        <v>104</v>
      </c>
      <c r="E49" s="16">
        <v>64754.87</v>
      </c>
      <c r="F49" s="16">
        <v>4160.4799999999996</v>
      </c>
      <c r="G49" s="16">
        <v>68915.350000000006</v>
      </c>
      <c r="H49" s="16">
        <v>1150</v>
      </c>
      <c r="I49" s="16">
        <v>150</v>
      </c>
      <c r="J49" s="16">
        <v>1300</v>
      </c>
      <c r="K49" s="16">
        <v>1300</v>
      </c>
      <c r="L49" s="16">
        <v>1500</v>
      </c>
      <c r="M49" s="16">
        <v>1131.32</v>
      </c>
      <c r="N49" s="16">
        <v>1050</v>
      </c>
      <c r="O49" s="1">
        <f>VLOOKUP(B49,CAInstallateurs2016!A$1:M$119,4,FALSE)</f>
        <v>50502.52</v>
      </c>
      <c r="P49" s="2">
        <f t="shared" si="0"/>
        <v>0.36459230153267619</v>
      </c>
      <c r="Q49" s="16">
        <v>1</v>
      </c>
      <c r="R49" s="16">
        <v>6</v>
      </c>
      <c r="S49" s="1">
        <f>VLOOKUP(B49,CAInstallateurs2016!A$1:M$119,12,FALSE)</f>
        <v>4</v>
      </c>
      <c r="T49" s="2">
        <f t="shared" si="1"/>
        <v>0.5</v>
      </c>
    </row>
    <row r="50" spans="2:20" ht="15" customHeight="1" x14ac:dyDescent="0.25">
      <c r="B50" t="s">
        <v>102</v>
      </c>
      <c r="C50" s="16" t="s">
        <v>176</v>
      </c>
      <c r="D50" s="16">
        <v>61</v>
      </c>
      <c r="E50" s="16">
        <v>68136.95</v>
      </c>
      <c r="F50" s="16">
        <v>0</v>
      </c>
      <c r="G50" s="16">
        <v>68136.95</v>
      </c>
      <c r="H50" s="16">
        <v>1425</v>
      </c>
      <c r="I50" s="16">
        <v>0</v>
      </c>
      <c r="J50" s="16">
        <v>1425</v>
      </c>
      <c r="K50" s="16">
        <v>1425</v>
      </c>
      <c r="L50" s="16">
        <v>1500</v>
      </c>
      <c r="M50" s="16">
        <v>1172.6600000000001</v>
      </c>
      <c r="N50" s="16">
        <v>1050</v>
      </c>
      <c r="O50" s="1">
        <f>VLOOKUP(B50,CAInstallateurs2016!A$1:M$119,4,FALSE)</f>
        <v>15971.37</v>
      </c>
      <c r="P50" s="2">
        <f t="shared" si="0"/>
        <v>3.2661931944473137</v>
      </c>
      <c r="Q50" s="16">
        <v>0</v>
      </c>
      <c r="R50" s="16">
        <v>7</v>
      </c>
      <c r="S50" s="1">
        <f>VLOOKUP(B50,CAInstallateurs2016!A$1:M$119,12,FALSE)</f>
        <v>2</v>
      </c>
      <c r="T50" s="2">
        <f t="shared" si="1"/>
        <v>2.5</v>
      </c>
    </row>
    <row r="51" spans="2:20" x14ac:dyDescent="0.25">
      <c r="B51" t="s">
        <v>55</v>
      </c>
      <c r="C51" s="16" t="s">
        <v>175</v>
      </c>
      <c r="D51" s="16">
        <v>1063</v>
      </c>
      <c r="E51" s="16">
        <v>67379.490000000005</v>
      </c>
      <c r="F51" s="16">
        <v>0</v>
      </c>
      <c r="G51" s="16">
        <v>67379.490000000005</v>
      </c>
      <c r="H51" s="16">
        <v>1400</v>
      </c>
      <c r="I51" s="16">
        <v>0</v>
      </c>
      <c r="J51" s="16">
        <v>1400</v>
      </c>
      <c r="K51" s="16">
        <v>1400</v>
      </c>
      <c r="L51" s="16">
        <v>1300</v>
      </c>
      <c r="M51" s="16">
        <v>1092.4100000000001</v>
      </c>
      <c r="N51" s="16">
        <v>1050</v>
      </c>
      <c r="O51" s="1">
        <f>VLOOKUP(B51,CAInstallateurs2016!A$1:M$119,4,FALSE)</f>
        <v>22174.6</v>
      </c>
      <c r="P51" s="2">
        <f t="shared" si="0"/>
        <v>2.0385887456819969</v>
      </c>
      <c r="Q51" s="16">
        <v>0</v>
      </c>
      <c r="R51" s="16">
        <v>7</v>
      </c>
      <c r="S51" s="1">
        <f>VLOOKUP(B51,CAInstallateurs2016!A$1:M$119,12,FALSE)</f>
        <v>3</v>
      </c>
      <c r="T51" s="2">
        <f t="shared" si="1"/>
        <v>1.3333333333333333</v>
      </c>
    </row>
    <row r="52" spans="2:20" x14ac:dyDescent="0.25">
      <c r="B52" t="s">
        <v>40</v>
      </c>
      <c r="C52" s="16" t="s">
        <v>177</v>
      </c>
      <c r="D52" s="16">
        <v>1058</v>
      </c>
      <c r="E52" s="16">
        <v>40983</v>
      </c>
      <c r="F52" s="16">
        <v>25681</v>
      </c>
      <c r="G52" s="16">
        <v>66664</v>
      </c>
      <c r="H52" s="16">
        <v>1250</v>
      </c>
      <c r="I52" s="16">
        <v>600</v>
      </c>
      <c r="J52" s="16">
        <v>1850</v>
      </c>
      <c r="K52" s="16">
        <v>1850</v>
      </c>
      <c r="L52" s="16">
        <v>2000</v>
      </c>
      <c r="M52" s="16">
        <v>921.6</v>
      </c>
      <c r="N52" s="16">
        <v>1500</v>
      </c>
      <c r="O52" s="1">
        <f>VLOOKUP(B52,CAInstallateurs2016!A$1:M$119,4,FALSE)</f>
        <v>26001</v>
      </c>
      <c r="P52" s="2">
        <f t="shared" si="0"/>
        <v>1.5639013884081381</v>
      </c>
      <c r="Q52" s="16">
        <v>6</v>
      </c>
      <c r="R52" s="16">
        <v>4</v>
      </c>
      <c r="S52" s="1">
        <f>VLOOKUP(B52,CAInstallateurs2016!A$1:M$119,12,FALSE)</f>
        <v>2</v>
      </c>
      <c r="T52" s="2">
        <f t="shared" si="1"/>
        <v>1</v>
      </c>
    </row>
    <row r="53" spans="2:20" x14ac:dyDescent="0.25">
      <c r="B53" t="s">
        <v>125</v>
      </c>
      <c r="C53" s="16" t="s">
        <v>175</v>
      </c>
      <c r="D53" s="16">
        <v>119</v>
      </c>
      <c r="E53" s="16">
        <v>62934.68</v>
      </c>
      <c r="F53" s="16">
        <v>0</v>
      </c>
      <c r="G53" s="16">
        <v>62934.68</v>
      </c>
      <c r="H53" s="16">
        <v>961.07</v>
      </c>
      <c r="I53" s="16">
        <v>0</v>
      </c>
      <c r="J53" s="16">
        <v>961.07</v>
      </c>
      <c r="K53" s="16">
        <v>961.07</v>
      </c>
      <c r="L53" s="16">
        <v>1250</v>
      </c>
      <c r="M53" s="16">
        <v>1107.08</v>
      </c>
      <c r="N53" s="16">
        <v>750</v>
      </c>
      <c r="O53" s="1">
        <f>VLOOKUP(B53,CAInstallateurs2016!A$1:M$119,4,FALSE)</f>
        <v>20107.650000000001</v>
      </c>
      <c r="P53" s="2">
        <f t="shared" si="0"/>
        <v>2.1298873811708479</v>
      </c>
      <c r="Q53" s="16">
        <v>0</v>
      </c>
      <c r="R53" s="16">
        <v>5</v>
      </c>
      <c r="S53" s="1">
        <f>VLOOKUP(B53,CAInstallateurs2016!A$1:M$119,12,FALSE)</f>
        <v>2</v>
      </c>
      <c r="T53" s="2">
        <f t="shared" si="1"/>
        <v>1.5</v>
      </c>
    </row>
    <row r="54" spans="2:20" x14ac:dyDescent="0.25">
      <c r="B54" t="s">
        <v>68</v>
      </c>
      <c r="C54" s="16" t="s">
        <v>175</v>
      </c>
      <c r="D54" s="16">
        <v>1071</v>
      </c>
      <c r="E54" s="16">
        <v>60173.17</v>
      </c>
      <c r="F54" s="16">
        <v>0</v>
      </c>
      <c r="G54" s="16">
        <v>60173.17</v>
      </c>
      <c r="H54" s="16">
        <v>1225</v>
      </c>
      <c r="I54" s="16">
        <v>0</v>
      </c>
      <c r="J54" s="16">
        <v>1225</v>
      </c>
      <c r="K54" s="16">
        <v>1386.54</v>
      </c>
      <c r="L54" s="16">
        <v>1200</v>
      </c>
      <c r="M54" s="16">
        <v>1040.46</v>
      </c>
      <c r="N54" s="16">
        <v>900</v>
      </c>
      <c r="O54" s="1">
        <f>VLOOKUP(B54,CAInstallateurs2016!A$1:M$119,4,FALSE)</f>
        <v>37111.08</v>
      </c>
      <c r="P54" s="2">
        <f t="shared" si="0"/>
        <v>0.62143408383695642</v>
      </c>
      <c r="Q54" s="16">
        <v>0</v>
      </c>
      <c r="R54" s="16">
        <v>6</v>
      </c>
      <c r="S54" s="1">
        <f>VLOOKUP(B54,CAInstallateurs2016!A$1:M$119,12,FALSE)</f>
        <v>4</v>
      </c>
      <c r="T54" s="2">
        <f t="shared" si="1"/>
        <v>0.5</v>
      </c>
    </row>
    <row r="55" spans="2:20" x14ac:dyDescent="0.25">
      <c r="B55" t="s">
        <v>23</v>
      </c>
      <c r="C55" s="16" t="s">
        <v>176</v>
      </c>
      <c r="D55" s="16">
        <v>74</v>
      </c>
      <c r="E55" s="16">
        <v>59150</v>
      </c>
      <c r="F55" s="16">
        <v>0</v>
      </c>
      <c r="G55" s="16">
        <v>59150</v>
      </c>
      <c r="H55" s="16">
        <v>1000</v>
      </c>
      <c r="I55" s="16">
        <v>0</v>
      </c>
      <c r="J55" s="16">
        <v>1000</v>
      </c>
      <c r="K55" s="16">
        <v>1000</v>
      </c>
      <c r="L55" s="16">
        <v>400</v>
      </c>
      <c r="M55" s="16">
        <v>0</v>
      </c>
      <c r="N55" s="16">
        <v>450</v>
      </c>
      <c r="O55" s="1">
        <f>VLOOKUP(B55,CAInstallateurs2016!A$1:M$119,4,FALSE)</f>
        <v>115700</v>
      </c>
      <c r="P55" s="2">
        <f t="shared" si="0"/>
        <v>-0.4887640449438202</v>
      </c>
      <c r="Q55" s="16">
        <v>0</v>
      </c>
      <c r="R55" s="16">
        <v>4</v>
      </c>
      <c r="S55" s="1">
        <f>VLOOKUP(B55,CAInstallateurs2016!A$1:M$119,12,FALSE)</f>
        <v>7</v>
      </c>
      <c r="T55" s="2">
        <f t="shared" si="1"/>
        <v>-0.42857142857142855</v>
      </c>
    </row>
    <row r="56" spans="2:20" ht="15" customHeight="1" x14ac:dyDescent="0.25">
      <c r="B56" t="s">
        <v>62</v>
      </c>
      <c r="C56" s="16" t="s">
        <v>176</v>
      </c>
      <c r="D56" s="16">
        <v>16</v>
      </c>
      <c r="E56" s="16">
        <v>54330</v>
      </c>
      <c r="F56" s="16">
        <v>3495.4</v>
      </c>
      <c r="G56" s="16">
        <v>57825.4</v>
      </c>
      <c r="H56" s="16">
        <v>1580</v>
      </c>
      <c r="I56" s="16">
        <v>131.25</v>
      </c>
      <c r="J56" s="16">
        <v>1711.25</v>
      </c>
      <c r="K56" s="16">
        <v>1711.25</v>
      </c>
      <c r="L56" s="16">
        <v>2400</v>
      </c>
      <c r="M56" s="16">
        <v>0</v>
      </c>
      <c r="N56" s="16">
        <v>1200</v>
      </c>
      <c r="O56" s="1">
        <f>VLOOKUP(B56,CAInstallateurs2016!A$1:M$119,4,FALSE)</f>
        <v>17933.900000000001</v>
      </c>
      <c r="P56" s="2">
        <f t="shared" si="0"/>
        <v>2.2243627989450148</v>
      </c>
      <c r="Q56" s="16">
        <v>1</v>
      </c>
      <c r="R56" s="16">
        <v>8</v>
      </c>
      <c r="S56" s="1">
        <f>VLOOKUP(B56,CAInstallateurs2016!A$1:M$119,12,FALSE)</f>
        <v>2</v>
      </c>
      <c r="T56" s="2">
        <f t="shared" si="1"/>
        <v>3</v>
      </c>
    </row>
    <row r="57" spans="2:20" ht="15" customHeight="1" x14ac:dyDescent="0.25">
      <c r="B57" t="s">
        <v>37</v>
      </c>
      <c r="C57" s="16" t="s">
        <v>176</v>
      </c>
      <c r="D57" s="16">
        <v>86</v>
      </c>
      <c r="E57" s="16">
        <v>55295</v>
      </c>
      <c r="F57" s="16">
        <v>2361.29</v>
      </c>
      <c r="G57" s="16">
        <v>57656.29</v>
      </c>
      <c r="H57" s="16">
        <v>1000</v>
      </c>
      <c r="I57" s="16">
        <v>131.25</v>
      </c>
      <c r="J57" s="16">
        <v>1131.25</v>
      </c>
      <c r="K57" s="16">
        <v>1121.25</v>
      </c>
      <c r="L57" s="16">
        <v>800</v>
      </c>
      <c r="M57" s="16">
        <v>0</v>
      </c>
      <c r="N57" s="16">
        <v>600</v>
      </c>
      <c r="O57" s="1">
        <f>VLOOKUP(B57,CAInstallateurs2016!A$1:M$119,4,FALSE)</f>
        <v>100419.93</v>
      </c>
      <c r="P57" s="2">
        <f t="shared" si="0"/>
        <v>-0.42584813592281928</v>
      </c>
      <c r="Q57" s="16">
        <v>1</v>
      </c>
      <c r="R57" s="16">
        <v>4</v>
      </c>
      <c r="S57" s="1">
        <f>VLOOKUP(B57,CAInstallateurs2016!A$1:M$119,12,FALSE)</f>
        <v>8</v>
      </c>
      <c r="T57" s="2">
        <f t="shared" si="1"/>
        <v>-0.5</v>
      </c>
    </row>
    <row r="58" spans="2:20" x14ac:dyDescent="0.25">
      <c r="B58" t="s">
        <v>32</v>
      </c>
      <c r="C58" s="16" t="s">
        <v>176</v>
      </c>
      <c r="D58" s="16">
        <v>38</v>
      </c>
      <c r="E58" s="16">
        <v>43026.04</v>
      </c>
      <c r="F58" s="16">
        <v>10414.56</v>
      </c>
      <c r="G58" s="16">
        <v>53440.6</v>
      </c>
      <c r="H58" s="16">
        <v>950</v>
      </c>
      <c r="I58" s="16">
        <v>412.5</v>
      </c>
      <c r="J58" s="16">
        <v>1362.5</v>
      </c>
      <c r="K58" s="16">
        <v>1362.5</v>
      </c>
      <c r="L58" s="16">
        <v>1350</v>
      </c>
      <c r="M58" s="16">
        <v>0</v>
      </c>
      <c r="N58" s="16">
        <v>1200</v>
      </c>
      <c r="O58" s="1">
        <f>VLOOKUP(B58,CAInstallateurs2016!A$1:M$119,4,FALSE)</f>
        <v>97276.38</v>
      </c>
      <c r="P58" s="2">
        <f t="shared" si="0"/>
        <v>-0.450631283771045</v>
      </c>
      <c r="Q58" s="16">
        <v>3</v>
      </c>
      <c r="R58" s="16">
        <v>5</v>
      </c>
      <c r="S58" s="1">
        <f>VLOOKUP(B58,CAInstallateurs2016!A$1:M$119,12,FALSE)</f>
        <v>7</v>
      </c>
      <c r="T58" s="2">
        <f t="shared" si="1"/>
        <v>-0.2857142857142857</v>
      </c>
    </row>
    <row r="59" spans="2:20" x14ac:dyDescent="0.25">
      <c r="B59" t="s">
        <v>22</v>
      </c>
      <c r="C59" s="16" t="s">
        <v>175</v>
      </c>
      <c r="D59" s="16">
        <v>1074</v>
      </c>
      <c r="E59" s="16">
        <v>53210.55</v>
      </c>
      <c r="F59" s="16">
        <v>0</v>
      </c>
      <c r="G59" s="16">
        <v>53210.55</v>
      </c>
      <c r="H59" s="16">
        <v>1225</v>
      </c>
      <c r="I59" s="16">
        <v>0</v>
      </c>
      <c r="J59" s="16">
        <v>1225</v>
      </c>
      <c r="K59" s="16">
        <v>1225</v>
      </c>
      <c r="L59" s="16">
        <v>1625</v>
      </c>
      <c r="M59" s="16">
        <v>904.9</v>
      </c>
      <c r="N59" s="16">
        <v>900</v>
      </c>
      <c r="O59" s="1">
        <f>VLOOKUP(B59,CAInstallateurs2016!A$1:M$119,4,FALSE)</f>
        <v>12270</v>
      </c>
      <c r="P59" s="2">
        <f t="shared" si="0"/>
        <v>3.3366381418092912</v>
      </c>
      <c r="Q59" s="16">
        <v>0</v>
      </c>
      <c r="R59" s="16">
        <v>6</v>
      </c>
      <c r="S59" s="1">
        <f>VLOOKUP(B59,CAInstallateurs2016!A$1:M$119,12,FALSE)</f>
        <v>1</v>
      </c>
      <c r="T59" s="2">
        <f t="shared" si="1"/>
        <v>5</v>
      </c>
    </row>
    <row r="60" spans="2:20" ht="15" customHeight="1" x14ac:dyDescent="0.25">
      <c r="B60" t="s">
        <v>73</v>
      </c>
      <c r="C60" s="16" t="s">
        <v>176</v>
      </c>
      <c r="D60" s="16">
        <v>18</v>
      </c>
      <c r="E60" s="16">
        <v>52248.84</v>
      </c>
      <c r="F60" s="16">
        <v>0</v>
      </c>
      <c r="G60" s="16">
        <v>52248.84</v>
      </c>
      <c r="H60" s="16">
        <v>1142.1199999999999</v>
      </c>
      <c r="I60" s="16">
        <v>0</v>
      </c>
      <c r="J60" s="16">
        <v>1142.1199999999999</v>
      </c>
      <c r="K60" s="16">
        <v>1142.1199999999999</v>
      </c>
      <c r="L60" s="16">
        <v>1200</v>
      </c>
      <c r="M60" s="16">
        <v>897.94</v>
      </c>
      <c r="N60" s="16">
        <v>900</v>
      </c>
      <c r="O60" s="1">
        <f>VLOOKUP(B60,CAInstallateurs2016!A$1:M$119,4,FALSE)</f>
        <v>98265.01</v>
      </c>
      <c r="P60" s="2">
        <f t="shared" si="0"/>
        <v>-0.46828642260352898</v>
      </c>
      <c r="Q60" s="16">
        <v>0</v>
      </c>
      <c r="R60" s="16">
        <v>6</v>
      </c>
      <c r="S60" s="1">
        <f>VLOOKUP(B60,CAInstallateurs2016!A$1:M$119,12,FALSE)</f>
        <v>10</v>
      </c>
      <c r="T60" s="2">
        <f t="shared" si="1"/>
        <v>-0.4</v>
      </c>
    </row>
    <row r="61" spans="2:20" x14ac:dyDescent="0.25">
      <c r="B61" t="s">
        <v>42</v>
      </c>
      <c r="C61" s="16" t="s">
        <v>176</v>
      </c>
      <c r="D61" s="16">
        <v>1029</v>
      </c>
      <c r="E61" s="16">
        <v>50526.400000000001</v>
      </c>
      <c r="F61" s="16">
        <v>0</v>
      </c>
      <c r="G61" s="16">
        <v>50526.400000000001</v>
      </c>
      <c r="H61" s="16">
        <v>1200</v>
      </c>
      <c r="I61" s="16">
        <v>0</v>
      </c>
      <c r="J61" s="16">
        <v>1200</v>
      </c>
      <c r="K61" s="16">
        <v>1200</v>
      </c>
      <c r="L61" s="16">
        <v>1600</v>
      </c>
      <c r="M61" s="16">
        <v>855.96</v>
      </c>
      <c r="N61" s="16">
        <v>900</v>
      </c>
      <c r="O61" s="1">
        <f>VLOOKUP(B61,CAInstallateurs2016!A$1:M$119,4,FALSE)</f>
        <v>20185</v>
      </c>
      <c r="P61" s="2">
        <f t="shared" si="0"/>
        <v>1.5031657171166708</v>
      </c>
      <c r="Q61" s="16">
        <v>0</v>
      </c>
      <c r="R61" s="16">
        <v>6</v>
      </c>
      <c r="S61" s="1">
        <f>VLOOKUP(B61,CAInstallateurs2016!A$1:M$119,12,FALSE)</f>
        <v>2</v>
      </c>
      <c r="T61" s="2">
        <f t="shared" si="1"/>
        <v>2</v>
      </c>
    </row>
    <row r="62" spans="2:20" x14ac:dyDescent="0.25">
      <c r="B62" t="s">
        <v>41</v>
      </c>
      <c r="C62" s="16" t="s">
        <v>176</v>
      </c>
      <c r="D62" s="16">
        <v>27</v>
      </c>
      <c r="E62" s="16">
        <v>50378.65</v>
      </c>
      <c r="F62" s="16">
        <v>0</v>
      </c>
      <c r="G62" s="16">
        <v>50378.65</v>
      </c>
      <c r="H62" s="16">
        <v>655</v>
      </c>
      <c r="I62" s="16">
        <v>0</v>
      </c>
      <c r="J62" s="16">
        <v>655</v>
      </c>
      <c r="K62" s="16">
        <v>655</v>
      </c>
      <c r="L62" s="16">
        <v>600</v>
      </c>
      <c r="M62" s="16">
        <v>0</v>
      </c>
      <c r="N62" s="16">
        <v>450</v>
      </c>
      <c r="O62" s="1">
        <f>VLOOKUP(B62,CAInstallateurs2016!A$1:M$119,4,FALSE)</f>
        <v>74620.09</v>
      </c>
      <c r="P62" s="2">
        <f t="shared" si="0"/>
        <v>-0.32486479177390426</v>
      </c>
      <c r="Q62" s="16">
        <v>0</v>
      </c>
      <c r="R62" s="16">
        <v>3</v>
      </c>
      <c r="S62" s="1">
        <f>VLOOKUP(B62,CAInstallateurs2016!A$1:M$119,12,FALSE)</f>
        <v>6</v>
      </c>
      <c r="T62" s="2">
        <f t="shared" si="1"/>
        <v>-0.5</v>
      </c>
    </row>
    <row r="63" spans="2:20" x14ac:dyDescent="0.25">
      <c r="B63" t="s">
        <v>16</v>
      </c>
      <c r="C63" s="16" t="s">
        <v>176</v>
      </c>
      <c r="D63" s="16">
        <v>121</v>
      </c>
      <c r="E63" s="16">
        <v>50195.48</v>
      </c>
      <c r="F63" s="16">
        <v>0</v>
      </c>
      <c r="G63" s="16">
        <v>50195.48</v>
      </c>
      <c r="H63" s="16">
        <v>1213.47</v>
      </c>
      <c r="I63" s="16">
        <v>0</v>
      </c>
      <c r="J63" s="16">
        <v>1213.47</v>
      </c>
      <c r="K63" s="16">
        <v>1413.47</v>
      </c>
      <c r="L63" s="16">
        <v>1400</v>
      </c>
      <c r="M63" s="16">
        <v>856.74</v>
      </c>
      <c r="N63" s="16">
        <v>900</v>
      </c>
      <c r="O63" s="1">
        <f>VLOOKUP(B63,CAInstallateurs2016!A$1:M$119,4,FALSE)</f>
        <v>143466.42000000001</v>
      </c>
      <c r="P63" s="2">
        <f t="shared" si="0"/>
        <v>-0.65012384082630625</v>
      </c>
      <c r="Q63" s="16">
        <v>0</v>
      </c>
      <c r="R63" s="16">
        <v>6</v>
      </c>
      <c r="S63" s="1">
        <f>VLOOKUP(B63,CAInstallateurs2016!A$1:M$119,12,FALSE)</f>
        <v>15</v>
      </c>
      <c r="T63" s="2">
        <f t="shared" si="1"/>
        <v>-0.6</v>
      </c>
    </row>
    <row r="64" spans="2:20" x14ac:dyDescent="0.25">
      <c r="B64" t="s">
        <v>108</v>
      </c>
      <c r="C64" s="16" t="s">
        <v>176</v>
      </c>
      <c r="D64" s="16">
        <v>1055</v>
      </c>
      <c r="E64" s="16">
        <v>48735.11</v>
      </c>
      <c r="F64" s="16">
        <v>0</v>
      </c>
      <c r="G64" s="16">
        <v>48735.11</v>
      </c>
      <c r="H64" s="16">
        <v>775</v>
      </c>
      <c r="I64" s="16">
        <v>0</v>
      </c>
      <c r="J64" s="16">
        <v>775</v>
      </c>
      <c r="K64" s="16">
        <v>775</v>
      </c>
      <c r="L64" s="16">
        <v>870</v>
      </c>
      <c r="M64" s="16">
        <v>857.61</v>
      </c>
      <c r="N64" s="16">
        <v>600</v>
      </c>
      <c r="O64" s="1">
        <f>VLOOKUP(B64,CAInstallateurs2016!A$1:M$119,4,FALSE)</f>
        <v>38886.07</v>
      </c>
      <c r="P64" s="2">
        <f t="shared" si="0"/>
        <v>0.25327938770876052</v>
      </c>
      <c r="Q64" s="16">
        <v>0</v>
      </c>
      <c r="R64" s="16">
        <v>4</v>
      </c>
      <c r="S64" s="1">
        <f>VLOOKUP(B64,CAInstallateurs2016!A$1:M$119,12,FALSE)</f>
        <v>3</v>
      </c>
      <c r="T64" s="2">
        <f t="shared" si="1"/>
        <v>0.33333333333333331</v>
      </c>
    </row>
    <row r="65" spans="2:20" x14ac:dyDescent="0.25">
      <c r="B65" t="s">
        <v>65</v>
      </c>
      <c r="C65" s="16" t="s">
        <v>176</v>
      </c>
      <c r="D65" s="16">
        <v>1035</v>
      </c>
      <c r="E65" s="16">
        <v>46980.22</v>
      </c>
      <c r="F65" s="16">
        <v>0</v>
      </c>
      <c r="G65" s="16">
        <v>46980.22</v>
      </c>
      <c r="H65" s="16">
        <v>1025</v>
      </c>
      <c r="I65" s="16">
        <v>0</v>
      </c>
      <c r="J65" s="16">
        <v>1025</v>
      </c>
      <c r="K65" s="16">
        <v>1107.49</v>
      </c>
      <c r="L65" s="16">
        <v>1153.3399999999999</v>
      </c>
      <c r="M65" s="16">
        <v>805.64</v>
      </c>
      <c r="N65" s="16">
        <v>750</v>
      </c>
      <c r="O65" s="1">
        <f>VLOOKUP(B65,CAInstallateurs2016!A$1:M$119,4,FALSE)</f>
        <v>32447.49</v>
      </c>
      <c r="P65" s="2">
        <f t="shared" si="0"/>
        <v>0.44788456672611654</v>
      </c>
      <c r="Q65" s="16">
        <v>0</v>
      </c>
      <c r="R65" s="16">
        <v>5</v>
      </c>
      <c r="S65" s="1">
        <f>VLOOKUP(B65,CAInstallateurs2016!A$1:M$119,12,FALSE)</f>
        <v>3</v>
      </c>
      <c r="T65" s="2">
        <f t="shared" si="1"/>
        <v>0.66666666666666663</v>
      </c>
    </row>
    <row r="66" spans="2:20" ht="15" customHeight="1" x14ac:dyDescent="0.25">
      <c r="B66" t="s">
        <v>114</v>
      </c>
      <c r="C66" s="16" t="s">
        <v>175</v>
      </c>
      <c r="D66" s="16">
        <v>55</v>
      </c>
      <c r="E66" s="16">
        <v>43311.66</v>
      </c>
      <c r="F66" s="16">
        <v>0</v>
      </c>
      <c r="G66" s="16">
        <v>43311.66</v>
      </c>
      <c r="H66" s="16">
        <v>1000</v>
      </c>
      <c r="I66" s="16">
        <v>0</v>
      </c>
      <c r="J66" s="16">
        <v>1000</v>
      </c>
      <c r="K66" s="16">
        <v>1000</v>
      </c>
      <c r="L66" s="16">
        <v>1000</v>
      </c>
      <c r="M66" s="16">
        <v>0</v>
      </c>
      <c r="N66" s="16">
        <v>750</v>
      </c>
      <c r="O66" s="1">
        <f>VLOOKUP(B66,CAInstallateurs2016!A$1:M$119,4,FALSE)</f>
        <v>93232.12</v>
      </c>
      <c r="P66" s="2">
        <f t="shared" si="0"/>
        <v>-0.53544272081338484</v>
      </c>
      <c r="Q66" s="16">
        <v>0</v>
      </c>
      <c r="R66" s="16">
        <v>5</v>
      </c>
      <c r="S66" s="1">
        <f>VLOOKUP(B66,CAInstallateurs2016!A$1:M$119,12,FALSE)</f>
        <v>8</v>
      </c>
      <c r="T66" s="2">
        <f t="shared" si="1"/>
        <v>-0.375</v>
      </c>
    </row>
    <row r="67" spans="2:20" x14ac:dyDescent="0.25">
      <c r="B67" t="s">
        <v>116</v>
      </c>
      <c r="C67" s="16" t="s">
        <v>175</v>
      </c>
      <c r="D67" s="16">
        <v>130</v>
      </c>
      <c r="E67" s="16">
        <v>41922.300000000003</v>
      </c>
      <c r="F67" s="16">
        <v>0</v>
      </c>
      <c r="G67" s="16">
        <v>41922.300000000003</v>
      </c>
      <c r="H67" s="16">
        <v>875</v>
      </c>
      <c r="I67" s="16">
        <v>0</v>
      </c>
      <c r="J67" s="16">
        <v>875</v>
      </c>
      <c r="K67" s="16">
        <v>875</v>
      </c>
      <c r="L67" s="16">
        <v>800</v>
      </c>
      <c r="M67" s="16">
        <v>0</v>
      </c>
      <c r="N67" s="16">
        <v>600</v>
      </c>
      <c r="O67" s="1">
        <f>VLOOKUP(B67,CAInstallateurs2016!A$1:M$119,4,FALSE)</f>
        <v>41552.35</v>
      </c>
      <c r="P67" s="2">
        <f t="shared" ref="P67:P109" si="2">(G67-O67)/O67</f>
        <v>8.9032268933045763E-3</v>
      </c>
      <c r="Q67" s="16">
        <v>0</v>
      </c>
      <c r="R67" s="16">
        <v>4</v>
      </c>
      <c r="S67" s="1">
        <f>VLOOKUP(B67,CAInstallateurs2016!A$1:M$119,12,FALSE)</f>
        <v>2</v>
      </c>
      <c r="T67" s="2">
        <f t="shared" ref="T67:T109" si="3">(R67-S67)/S67</f>
        <v>1</v>
      </c>
    </row>
    <row r="68" spans="2:20" ht="15" customHeight="1" x14ac:dyDescent="0.25">
      <c r="B68" t="s">
        <v>17</v>
      </c>
      <c r="C68" s="16" t="s">
        <v>175</v>
      </c>
      <c r="D68" s="16">
        <v>1009</v>
      </c>
      <c r="E68" s="16">
        <v>39949.120000000003</v>
      </c>
      <c r="F68" s="16">
        <v>1874.58</v>
      </c>
      <c r="G68" s="16">
        <v>41823.699999999997</v>
      </c>
      <c r="H68" s="16">
        <v>1025</v>
      </c>
      <c r="I68" s="16">
        <v>131.25</v>
      </c>
      <c r="J68" s="16">
        <v>1156.25</v>
      </c>
      <c r="K68" s="16">
        <v>1156.25</v>
      </c>
      <c r="L68" s="16">
        <v>1200</v>
      </c>
      <c r="M68" s="16">
        <v>701.83</v>
      </c>
      <c r="N68" s="16">
        <v>900</v>
      </c>
      <c r="O68" s="1">
        <f>VLOOKUP(B68,CAInstallateurs2016!A$1:M$119,4,FALSE)</f>
        <v>28578.44</v>
      </c>
      <c r="P68" s="2">
        <f t="shared" si="2"/>
        <v>0.46347036437258293</v>
      </c>
      <c r="Q68" s="16">
        <v>1</v>
      </c>
      <c r="R68" s="16">
        <v>5</v>
      </c>
      <c r="S68" s="1">
        <f>VLOOKUP(B68,CAInstallateurs2016!A$1:M$119,12,FALSE)</f>
        <v>3</v>
      </c>
      <c r="T68" s="2">
        <f t="shared" si="3"/>
        <v>0.66666666666666663</v>
      </c>
    </row>
    <row r="69" spans="2:20" x14ac:dyDescent="0.25">
      <c r="B69" t="s">
        <v>138</v>
      </c>
      <c r="C69" s="16" t="s">
        <v>176</v>
      </c>
      <c r="D69" s="16">
        <v>36</v>
      </c>
      <c r="E69" s="16">
        <v>41493.300000000003</v>
      </c>
      <c r="F69" s="16">
        <v>0</v>
      </c>
      <c r="G69" s="16">
        <v>41493.300000000003</v>
      </c>
      <c r="H69" s="16">
        <v>950</v>
      </c>
      <c r="I69" s="16">
        <v>0</v>
      </c>
      <c r="J69" s="16">
        <v>950</v>
      </c>
      <c r="K69" s="16">
        <v>950</v>
      </c>
      <c r="L69" s="16">
        <v>1000</v>
      </c>
      <c r="M69" s="16">
        <v>0</v>
      </c>
      <c r="N69" s="16">
        <v>750</v>
      </c>
      <c r="O69" s="1">
        <f>VLOOKUP(B69,CAInstallateurs2016!A$1:M$119,4,FALSE)</f>
        <v>55624.5</v>
      </c>
      <c r="P69" s="2">
        <f t="shared" si="2"/>
        <v>-0.25404632850632358</v>
      </c>
      <c r="Q69" s="16">
        <v>0</v>
      </c>
      <c r="R69" s="16">
        <v>5</v>
      </c>
      <c r="S69" s="1">
        <f>VLOOKUP(B69,CAInstallateurs2016!A$1:M$119,12,FALSE)</f>
        <v>5</v>
      </c>
      <c r="T69" s="2">
        <f t="shared" si="3"/>
        <v>0</v>
      </c>
    </row>
    <row r="70" spans="2:20" ht="15" customHeight="1" x14ac:dyDescent="0.25">
      <c r="B70" t="s">
        <v>91</v>
      </c>
      <c r="C70" s="16" t="s">
        <v>176</v>
      </c>
      <c r="D70" s="16">
        <v>72</v>
      </c>
      <c r="E70" s="16">
        <v>39117.730000000003</v>
      </c>
      <c r="F70" s="16">
        <v>0</v>
      </c>
      <c r="G70" s="16">
        <v>39117.730000000003</v>
      </c>
      <c r="H70" s="16">
        <v>625</v>
      </c>
      <c r="I70" s="16">
        <v>0</v>
      </c>
      <c r="J70" s="16">
        <v>625</v>
      </c>
      <c r="K70" s="16">
        <v>625</v>
      </c>
      <c r="L70" s="16">
        <v>670</v>
      </c>
      <c r="M70" s="16">
        <v>689.4</v>
      </c>
      <c r="N70" s="16">
        <v>450</v>
      </c>
      <c r="O70" s="1">
        <f>VLOOKUP(B70,CAInstallateurs2016!A$1:M$119,4,FALSE)</f>
        <v>99990</v>
      </c>
      <c r="P70" s="2">
        <f t="shared" si="2"/>
        <v>-0.6087835783578357</v>
      </c>
      <c r="Q70" s="16">
        <v>0</v>
      </c>
      <c r="R70" s="16">
        <v>3</v>
      </c>
      <c r="S70" s="1">
        <f>VLOOKUP(B70,CAInstallateurs2016!A$1:M$119,12,FALSE)</f>
        <v>8</v>
      </c>
      <c r="T70" s="2">
        <f t="shared" si="3"/>
        <v>-0.625</v>
      </c>
    </row>
    <row r="71" spans="2:20" ht="15" customHeight="1" x14ac:dyDescent="0.25">
      <c r="B71" t="s">
        <v>96</v>
      </c>
      <c r="C71" s="16" t="s">
        <v>176</v>
      </c>
      <c r="D71" s="16">
        <v>1033</v>
      </c>
      <c r="E71" s="16">
        <v>38946.07</v>
      </c>
      <c r="F71" s="16">
        <v>0</v>
      </c>
      <c r="G71" s="16">
        <v>38946.07</v>
      </c>
      <c r="H71" s="16">
        <v>937.5</v>
      </c>
      <c r="I71" s="16">
        <v>0</v>
      </c>
      <c r="J71" s="16">
        <v>937.5</v>
      </c>
      <c r="K71" s="16">
        <v>937.5</v>
      </c>
      <c r="L71" s="16">
        <v>1150</v>
      </c>
      <c r="M71" s="16">
        <v>662.62</v>
      </c>
      <c r="N71" s="16">
        <v>600</v>
      </c>
      <c r="O71" s="1">
        <f>VLOOKUP(B71,CAInstallateurs2016!A$1:M$119,4,FALSE)</f>
        <v>7650</v>
      </c>
      <c r="P71" s="2">
        <f t="shared" si="2"/>
        <v>4.0909895424836602</v>
      </c>
      <c r="Q71" s="16">
        <v>0</v>
      </c>
      <c r="R71" s="16">
        <v>4</v>
      </c>
      <c r="S71" s="1">
        <f>VLOOKUP(B71,CAInstallateurs2016!A$1:M$119,12,FALSE)</f>
        <v>1</v>
      </c>
      <c r="T71" s="2">
        <f t="shared" si="3"/>
        <v>3</v>
      </c>
    </row>
    <row r="72" spans="2:20" x14ac:dyDescent="0.25">
      <c r="B72" t="s">
        <v>112</v>
      </c>
      <c r="C72" s="16" t="s">
        <v>176</v>
      </c>
      <c r="D72" s="16">
        <v>12</v>
      </c>
      <c r="E72" s="16">
        <v>38797.910000000003</v>
      </c>
      <c r="F72" s="16">
        <v>0</v>
      </c>
      <c r="G72" s="16">
        <v>38797.910000000003</v>
      </c>
      <c r="H72" s="16">
        <v>875</v>
      </c>
      <c r="I72" s="16">
        <v>0</v>
      </c>
      <c r="J72" s="16">
        <v>875</v>
      </c>
      <c r="K72" s="16">
        <v>875</v>
      </c>
      <c r="L72" s="16">
        <v>1050</v>
      </c>
      <c r="M72" s="16">
        <v>666.87</v>
      </c>
      <c r="N72" s="16">
        <v>450</v>
      </c>
      <c r="O72" s="1">
        <f>VLOOKUP(B72,CAInstallateurs2016!A$1:M$119,4,FALSE)</f>
        <v>63875.54</v>
      </c>
      <c r="P72" s="2">
        <f t="shared" si="2"/>
        <v>-0.39260145589375833</v>
      </c>
      <c r="Q72" s="16">
        <v>0</v>
      </c>
      <c r="R72" s="16">
        <v>4</v>
      </c>
      <c r="S72" s="1">
        <f>VLOOKUP(B72,CAInstallateurs2016!A$1:M$119,12,FALSE)</f>
        <v>7</v>
      </c>
      <c r="T72" s="2">
        <f t="shared" si="3"/>
        <v>-0.42857142857142855</v>
      </c>
    </row>
    <row r="73" spans="2:20" x14ac:dyDescent="0.25">
      <c r="B73" t="s">
        <v>83</v>
      </c>
      <c r="C73" s="16" t="s">
        <v>176</v>
      </c>
      <c r="D73" s="16">
        <v>1013</v>
      </c>
      <c r="E73" s="16">
        <v>36690.5</v>
      </c>
      <c r="F73" s="16">
        <v>0</v>
      </c>
      <c r="G73" s="16">
        <v>36690.5</v>
      </c>
      <c r="H73" s="16">
        <v>968.75</v>
      </c>
      <c r="I73" s="16">
        <v>0</v>
      </c>
      <c r="J73" s="16">
        <v>968.75</v>
      </c>
      <c r="K73" s="16">
        <v>968.75</v>
      </c>
      <c r="L73" s="16">
        <v>1550</v>
      </c>
      <c r="M73" s="16">
        <v>611.63</v>
      </c>
      <c r="N73" s="16">
        <v>600</v>
      </c>
      <c r="O73" s="1">
        <f>VLOOKUP(B73,CAInstallateurs2016!A$1:M$119,4,FALSE)</f>
        <v>27240</v>
      </c>
      <c r="P73" s="2">
        <f t="shared" si="2"/>
        <v>0.34693465491923642</v>
      </c>
      <c r="Q73" s="16">
        <v>0</v>
      </c>
      <c r="R73" s="16">
        <v>4</v>
      </c>
      <c r="S73" s="1">
        <f>VLOOKUP(B73,CAInstallateurs2016!A$1:M$119,12,FALSE)</f>
        <v>2</v>
      </c>
      <c r="T73" s="2">
        <f t="shared" si="3"/>
        <v>1</v>
      </c>
    </row>
    <row r="74" spans="2:20" x14ac:dyDescent="0.25">
      <c r="B74" t="s">
        <v>98</v>
      </c>
      <c r="C74" s="16" t="s">
        <v>176</v>
      </c>
      <c r="D74" s="16">
        <v>39</v>
      </c>
      <c r="E74" s="16">
        <v>26965.45</v>
      </c>
      <c r="F74" s="16">
        <v>9174.08</v>
      </c>
      <c r="G74" s="16">
        <v>36139.53</v>
      </c>
      <c r="H74" s="16">
        <v>600</v>
      </c>
      <c r="I74" s="16">
        <v>468.75</v>
      </c>
      <c r="J74" s="16">
        <v>1068.75</v>
      </c>
      <c r="K74" s="16">
        <v>1068.75</v>
      </c>
      <c r="L74" s="16">
        <v>1250</v>
      </c>
      <c r="M74" s="16">
        <v>597.53</v>
      </c>
      <c r="N74" s="16">
        <v>900</v>
      </c>
      <c r="O74" s="1">
        <f>VLOOKUP(B74,CAInstallateurs2016!A$1:M$119,4,FALSE)</f>
        <v>73779.97</v>
      </c>
      <c r="P74" s="2">
        <f t="shared" si="2"/>
        <v>-0.5101715275839771</v>
      </c>
      <c r="Q74" s="16">
        <v>3</v>
      </c>
      <c r="R74" s="16">
        <v>3</v>
      </c>
      <c r="S74" s="1">
        <f>VLOOKUP(B74,CAInstallateurs2016!A$1:M$119,12,FALSE)</f>
        <v>8</v>
      </c>
      <c r="T74" s="2">
        <f t="shared" si="3"/>
        <v>-0.625</v>
      </c>
    </row>
    <row r="75" spans="2:20" ht="15" customHeight="1" x14ac:dyDescent="0.25">
      <c r="B75" t="s">
        <v>56</v>
      </c>
      <c r="C75" s="16" t="s">
        <v>175</v>
      </c>
      <c r="D75" s="16">
        <v>93</v>
      </c>
      <c r="E75" s="16">
        <v>36049.15</v>
      </c>
      <c r="F75" s="16">
        <v>0</v>
      </c>
      <c r="G75" s="16">
        <v>36049.15</v>
      </c>
      <c r="H75" s="16">
        <v>812.5</v>
      </c>
      <c r="I75" s="16">
        <v>0</v>
      </c>
      <c r="J75" s="16">
        <v>812.5</v>
      </c>
      <c r="K75" s="16">
        <v>812.5</v>
      </c>
      <c r="L75" s="16">
        <v>600</v>
      </c>
      <c r="M75" s="16">
        <v>0</v>
      </c>
      <c r="N75" s="16">
        <v>450</v>
      </c>
      <c r="O75" s="1">
        <f>VLOOKUP(B75,CAInstallateurs2016!A$1:M$119,4,FALSE)</f>
        <v>42086.33</v>
      </c>
      <c r="P75" s="2">
        <f t="shared" si="2"/>
        <v>-0.14344752797404764</v>
      </c>
      <c r="Q75" s="16">
        <v>0</v>
      </c>
      <c r="R75" s="16">
        <v>3</v>
      </c>
      <c r="S75" s="1">
        <f>VLOOKUP(B75,CAInstallateurs2016!A$1:M$119,12,FALSE)</f>
        <v>4</v>
      </c>
      <c r="T75" s="2">
        <f t="shared" si="3"/>
        <v>-0.25</v>
      </c>
    </row>
    <row r="76" spans="2:20" ht="15" customHeight="1" x14ac:dyDescent="0.25">
      <c r="B76" t="s">
        <v>140</v>
      </c>
      <c r="C76" s="16" t="s">
        <v>176</v>
      </c>
      <c r="D76" s="16">
        <v>1011</v>
      </c>
      <c r="E76" s="16">
        <v>27716.799999999999</v>
      </c>
      <c r="F76" s="16">
        <v>7650.8</v>
      </c>
      <c r="G76" s="16">
        <v>35367.599999999999</v>
      </c>
      <c r="H76" s="16">
        <v>550</v>
      </c>
      <c r="I76" s="16">
        <v>281.25</v>
      </c>
      <c r="J76" s="16">
        <v>831.25</v>
      </c>
      <c r="K76" s="16">
        <v>831.25</v>
      </c>
      <c r="L76" s="16">
        <v>1000</v>
      </c>
      <c r="M76" s="16">
        <v>558.20000000000005</v>
      </c>
      <c r="N76" s="16">
        <v>750</v>
      </c>
      <c r="O76" s="1">
        <f>VLOOKUP(B76,CAInstallateurs2016!A$1:M$119,4,FALSE)</f>
        <v>89510.36</v>
      </c>
      <c r="P76" s="2">
        <f t="shared" si="2"/>
        <v>-0.60487702205644134</v>
      </c>
      <c r="Q76" s="16">
        <v>2</v>
      </c>
      <c r="R76" s="16">
        <v>3</v>
      </c>
      <c r="S76" s="1">
        <f>VLOOKUP(B76,CAInstallateurs2016!A$1:M$119,12,FALSE)</f>
        <v>9</v>
      </c>
      <c r="T76" s="2">
        <f t="shared" si="3"/>
        <v>-0.66666666666666663</v>
      </c>
    </row>
    <row r="77" spans="2:20" ht="15" customHeight="1" x14ac:dyDescent="0.25">
      <c r="B77" t="s">
        <v>27</v>
      </c>
      <c r="C77" s="16" t="s">
        <v>176</v>
      </c>
      <c r="D77" s="16">
        <v>1023</v>
      </c>
      <c r="E77" s="16">
        <v>34361.86</v>
      </c>
      <c r="F77" s="16">
        <v>0</v>
      </c>
      <c r="G77" s="16">
        <v>34361.86</v>
      </c>
      <c r="H77" s="16">
        <v>750</v>
      </c>
      <c r="I77" s="16">
        <v>0</v>
      </c>
      <c r="J77" s="16">
        <v>750</v>
      </c>
      <c r="K77" s="16">
        <v>750</v>
      </c>
      <c r="L77" s="16">
        <v>800</v>
      </c>
      <c r="M77" s="16">
        <v>590.23</v>
      </c>
      <c r="N77" s="16">
        <v>600</v>
      </c>
      <c r="O77" s="1">
        <f>VLOOKUP(B77,CAInstallateurs2016!A$1:M$119,4,FALSE)</f>
        <v>22868</v>
      </c>
      <c r="P77" s="2">
        <f t="shared" si="2"/>
        <v>0.50261763162497819</v>
      </c>
      <c r="Q77" s="16">
        <v>0</v>
      </c>
      <c r="R77" s="16">
        <v>4</v>
      </c>
      <c r="S77" s="1">
        <f>VLOOKUP(B77,CAInstallateurs2016!A$1:M$119,12,FALSE)</f>
        <v>2</v>
      </c>
      <c r="T77" s="2">
        <f t="shared" si="3"/>
        <v>1</v>
      </c>
    </row>
    <row r="78" spans="2:20" x14ac:dyDescent="0.25">
      <c r="B78" t="s">
        <v>89</v>
      </c>
      <c r="C78" s="16" t="s">
        <v>176</v>
      </c>
      <c r="D78" s="16">
        <v>91</v>
      </c>
      <c r="E78" s="16">
        <v>32184</v>
      </c>
      <c r="F78" s="16">
        <v>0</v>
      </c>
      <c r="G78" s="16">
        <v>32184</v>
      </c>
      <c r="H78" s="16">
        <v>775</v>
      </c>
      <c r="I78" s="16">
        <v>0</v>
      </c>
      <c r="J78" s="16">
        <v>775</v>
      </c>
      <c r="K78" s="16">
        <v>779.46</v>
      </c>
      <c r="L78" s="16">
        <v>800</v>
      </c>
      <c r="M78" s="16">
        <v>548.35</v>
      </c>
      <c r="N78" s="16">
        <v>600</v>
      </c>
      <c r="O78" s="1">
        <f>VLOOKUP(B78,CAInstallateurs2016!A$1:M$119,4,FALSE)</f>
        <v>22982.82</v>
      </c>
      <c r="P78" s="2">
        <f t="shared" si="2"/>
        <v>0.40035034865173202</v>
      </c>
      <c r="Q78" s="16">
        <v>0</v>
      </c>
      <c r="R78" s="16">
        <v>4</v>
      </c>
      <c r="S78" s="1">
        <f>VLOOKUP(B78,CAInstallateurs2016!A$1:M$119,12,FALSE)</f>
        <v>3</v>
      </c>
      <c r="T78" s="2">
        <f t="shared" si="3"/>
        <v>0.33333333333333331</v>
      </c>
    </row>
    <row r="79" spans="2:20" x14ac:dyDescent="0.25">
      <c r="B79" t="s">
        <v>107</v>
      </c>
      <c r="C79" s="16" t="s">
        <v>176</v>
      </c>
      <c r="D79" s="16">
        <v>46</v>
      </c>
      <c r="E79" s="16">
        <v>31508.18</v>
      </c>
      <c r="F79" s="16">
        <v>0</v>
      </c>
      <c r="G79" s="16">
        <v>31508.18</v>
      </c>
      <c r="H79" s="16">
        <v>650</v>
      </c>
      <c r="I79" s="16">
        <v>0</v>
      </c>
      <c r="J79" s="16">
        <v>650</v>
      </c>
      <c r="K79" s="16">
        <v>650</v>
      </c>
      <c r="L79" s="16">
        <v>600</v>
      </c>
      <c r="M79" s="16">
        <v>547.01</v>
      </c>
      <c r="N79" s="16">
        <v>450</v>
      </c>
      <c r="O79" s="1">
        <f>VLOOKUP(B79,CAInstallateurs2016!A$1:M$119,4,FALSE)</f>
        <v>56590.06</v>
      </c>
      <c r="P79" s="2">
        <f t="shared" si="2"/>
        <v>-0.44322059386401069</v>
      </c>
      <c r="Q79" s="16">
        <v>0</v>
      </c>
      <c r="R79" s="16">
        <v>3</v>
      </c>
      <c r="S79" s="1">
        <f>VLOOKUP(B79,CAInstallateurs2016!A$1:M$119,12,FALSE)</f>
        <v>5</v>
      </c>
      <c r="T79" s="2">
        <f t="shared" si="3"/>
        <v>-0.4</v>
      </c>
    </row>
    <row r="80" spans="2:20" x14ac:dyDescent="0.25">
      <c r="B80" t="s">
        <v>28</v>
      </c>
      <c r="C80" s="16" t="s">
        <v>176</v>
      </c>
      <c r="D80" s="16">
        <v>81</v>
      </c>
      <c r="E80" s="16">
        <v>30607.82</v>
      </c>
      <c r="F80" s="16">
        <v>0</v>
      </c>
      <c r="G80" s="16">
        <v>30607.82</v>
      </c>
      <c r="H80" s="16">
        <v>650</v>
      </c>
      <c r="I80" s="16">
        <v>0</v>
      </c>
      <c r="J80" s="16">
        <v>650</v>
      </c>
      <c r="K80" s="16">
        <v>708.73</v>
      </c>
      <c r="L80" s="16">
        <v>450</v>
      </c>
      <c r="M80" s="16">
        <v>531.83000000000004</v>
      </c>
      <c r="N80" s="16">
        <v>450</v>
      </c>
      <c r="O80" s="1">
        <f>VLOOKUP(B80,CAInstallateurs2016!A$1:M$119,4,FALSE)</f>
        <v>28130.81</v>
      </c>
      <c r="P80" s="2">
        <f t="shared" si="2"/>
        <v>8.8053276816415824E-2</v>
      </c>
      <c r="Q80" s="16">
        <v>0</v>
      </c>
      <c r="R80" s="16">
        <v>3</v>
      </c>
      <c r="S80" s="1">
        <f>VLOOKUP(B80,CAInstallateurs2016!A$1:M$119,12,FALSE)</f>
        <v>3</v>
      </c>
      <c r="T80" s="2">
        <f t="shared" si="3"/>
        <v>0</v>
      </c>
    </row>
    <row r="81" spans="2:20" ht="15" customHeight="1" x14ac:dyDescent="0.25">
      <c r="B81" t="s">
        <v>69</v>
      </c>
      <c r="C81" s="16" t="s">
        <v>176</v>
      </c>
      <c r="D81" s="16">
        <v>56</v>
      </c>
      <c r="E81" s="16">
        <v>30125.46</v>
      </c>
      <c r="F81" s="16">
        <v>0</v>
      </c>
      <c r="G81" s="16">
        <v>30125.46</v>
      </c>
      <c r="H81" s="16">
        <v>800</v>
      </c>
      <c r="I81" s="16">
        <v>0</v>
      </c>
      <c r="J81" s="16">
        <v>800</v>
      </c>
      <c r="K81" s="16">
        <v>800</v>
      </c>
      <c r="L81" s="16">
        <v>900</v>
      </c>
      <c r="M81" s="16">
        <v>507</v>
      </c>
      <c r="N81" s="16">
        <v>600</v>
      </c>
      <c r="O81" s="1">
        <f>VLOOKUP(B81,CAInstallateurs2016!A$1:M$119,4,FALSE)</f>
        <v>78444.86</v>
      </c>
      <c r="P81" s="2">
        <f t="shared" si="2"/>
        <v>-0.61596642533366752</v>
      </c>
      <c r="Q81" s="16">
        <v>0</v>
      </c>
      <c r="R81" s="16">
        <v>4</v>
      </c>
      <c r="S81" s="1">
        <f>VLOOKUP(B81,CAInstallateurs2016!A$1:M$119,12,FALSE)</f>
        <v>8</v>
      </c>
      <c r="T81" s="2">
        <f t="shared" si="3"/>
        <v>-0.5</v>
      </c>
    </row>
    <row r="82" spans="2:20" x14ac:dyDescent="0.25">
      <c r="B82" t="s">
        <v>120</v>
      </c>
      <c r="C82" s="16" t="s">
        <v>175</v>
      </c>
      <c r="D82" s="16">
        <v>1068</v>
      </c>
      <c r="E82" s="16">
        <v>30005.24</v>
      </c>
      <c r="F82" s="16">
        <v>0</v>
      </c>
      <c r="G82" s="16">
        <v>30005.24</v>
      </c>
      <c r="H82" s="16">
        <v>1000</v>
      </c>
      <c r="I82" s="16">
        <v>0</v>
      </c>
      <c r="J82" s="16">
        <v>1000</v>
      </c>
      <c r="K82" s="16">
        <v>1000</v>
      </c>
      <c r="L82" s="16">
        <v>1000</v>
      </c>
      <c r="M82" s="16">
        <v>492.56</v>
      </c>
      <c r="N82" s="16">
        <v>750</v>
      </c>
      <c r="O82" s="1">
        <f>VLOOKUP(B82,CAInstallateurs2016!A$1:M$119,4,FALSE)</f>
        <v>23020.3</v>
      </c>
      <c r="P82" s="2">
        <f t="shared" si="2"/>
        <v>0.3034252377249646</v>
      </c>
      <c r="Q82" s="16">
        <v>0</v>
      </c>
      <c r="R82" s="16">
        <v>5</v>
      </c>
      <c r="S82" s="1">
        <f>VLOOKUP(B82,CAInstallateurs2016!A$1:M$119,12,FALSE)</f>
        <v>3</v>
      </c>
      <c r="T82" s="2">
        <f t="shared" si="3"/>
        <v>0.66666666666666663</v>
      </c>
    </row>
    <row r="83" spans="2:20" x14ac:dyDescent="0.25">
      <c r="B83" t="s">
        <v>74</v>
      </c>
      <c r="C83" s="16" t="s">
        <v>175</v>
      </c>
      <c r="D83" s="16">
        <v>1005</v>
      </c>
      <c r="E83" s="16">
        <v>29568.93</v>
      </c>
      <c r="F83" s="16">
        <v>0</v>
      </c>
      <c r="G83" s="16">
        <v>29568.93</v>
      </c>
      <c r="H83" s="16">
        <v>705.34</v>
      </c>
      <c r="I83" s="16">
        <v>0</v>
      </c>
      <c r="J83" s="16">
        <v>705.34</v>
      </c>
      <c r="K83" s="16">
        <v>705.34</v>
      </c>
      <c r="L83" s="16">
        <v>570</v>
      </c>
      <c r="M83" s="16">
        <v>511.93</v>
      </c>
      <c r="N83" s="16">
        <v>300</v>
      </c>
      <c r="O83" s="1">
        <f>VLOOKUP(B83,CAInstallateurs2016!A$1:M$119,4,FALSE)</f>
        <v>46426.77</v>
      </c>
      <c r="P83" s="2">
        <f t="shared" si="2"/>
        <v>-0.36310602697538508</v>
      </c>
      <c r="Q83" s="16">
        <v>0</v>
      </c>
      <c r="R83" s="16">
        <v>3</v>
      </c>
      <c r="S83" s="1">
        <f>VLOOKUP(B83,CAInstallateurs2016!A$1:M$119,12,FALSE)</f>
        <v>5</v>
      </c>
      <c r="T83" s="2">
        <f t="shared" si="3"/>
        <v>-0.4</v>
      </c>
    </row>
    <row r="84" spans="2:20" x14ac:dyDescent="0.25">
      <c r="B84" t="s">
        <v>141</v>
      </c>
      <c r="C84" s="16" t="s">
        <v>177</v>
      </c>
      <c r="D84" s="16">
        <v>13</v>
      </c>
      <c r="E84" s="16">
        <v>28360</v>
      </c>
      <c r="F84" s="16">
        <v>0</v>
      </c>
      <c r="G84" s="16">
        <v>28360</v>
      </c>
      <c r="H84" s="16">
        <v>575</v>
      </c>
      <c r="I84" s="16">
        <v>0</v>
      </c>
      <c r="J84" s="16">
        <v>575</v>
      </c>
      <c r="K84" s="16">
        <v>575</v>
      </c>
      <c r="L84" s="16">
        <v>630</v>
      </c>
      <c r="M84" s="16">
        <v>490.2</v>
      </c>
      <c r="N84" s="16">
        <v>450</v>
      </c>
      <c r="O84" s="1">
        <f>VLOOKUP(B84,CAInstallateurs2016!A$1:M$119,4,FALSE)</f>
        <v>43460</v>
      </c>
      <c r="P84" s="2">
        <f t="shared" si="2"/>
        <v>-0.34744592728946155</v>
      </c>
      <c r="Q84" s="16">
        <v>0</v>
      </c>
      <c r="R84" s="16">
        <v>3</v>
      </c>
      <c r="S84" s="1">
        <f>VLOOKUP(B84,CAInstallateurs2016!A$1:M$119,12,FALSE)</f>
        <v>5</v>
      </c>
      <c r="T84" s="2">
        <f t="shared" si="3"/>
        <v>-0.4</v>
      </c>
    </row>
    <row r="85" spans="2:20" x14ac:dyDescent="0.25">
      <c r="B85" t="s">
        <v>80</v>
      </c>
      <c r="C85" s="16" t="s">
        <v>175</v>
      </c>
      <c r="D85" s="16">
        <v>67</v>
      </c>
      <c r="E85" s="16">
        <v>28057.72</v>
      </c>
      <c r="F85" s="16">
        <v>0</v>
      </c>
      <c r="G85" s="16">
        <v>28057.72</v>
      </c>
      <c r="H85" s="16">
        <v>575</v>
      </c>
      <c r="I85" s="16">
        <v>0</v>
      </c>
      <c r="J85" s="16">
        <v>575</v>
      </c>
      <c r="K85" s="16">
        <v>575</v>
      </c>
      <c r="L85" s="16">
        <v>600</v>
      </c>
      <c r="M85" s="16">
        <v>0</v>
      </c>
      <c r="N85" s="16">
        <v>450</v>
      </c>
      <c r="O85" s="1">
        <f>VLOOKUP(B85,CAInstallateurs2016!A$1:M$119,4,FALSE)</f>
        <v>104894.11</v>
      </c>
      <c r="P85" s="2">
        <f t="shared" si="2"/>
        <v>-0.73251386564984444</v>
      </c>
      <c r="Q85" s="16">
        <v>0</v>
      </c>
      <c r="R85" s="16">
        <v>3</v>
      </c>
      <c r="S85" s="1">
        <f>VLOOKUP(B85,CAInstallateurs2016!A$1:M$119,12,FALSE)</f>
        <v>10</v>
      </c>
      <c r="T85" s="2">
        <f t="shared" si="3"/>
        <v>-0.7</v>
      </c>
    </row>
    <row r="86" spans="2:20" x14ac:dyDescent="0.25">
      <c r="B86" t="s">
        <v>132</v>
      </c>
      <c r="C86" s="16" t="s">
        <v>176</v>
      </c>
      <c r="D86" s="16">
        <v>128</v>
      </c>
      <c r="E86" s="16">
        <v>27953.46</v>
      </c>
      <c r="F86" s="16">
        <v>0</v>
      </c>
      <c r="G86" s="16">
        <v>27953.46</v>
      </c>
      <c r="H86" s="16">
        <v>600</v>
      </c>
      <c r="I86" s="16">
        <v>0</v>
      </c>
      <c r="J86" s="16">
        <v>600</v>
      </c>
      <c r="K86" s="16">
        <v>640.33000000000004</v>
      </c>
      <c r="L86" s="16">
        <v>650</v>
      </c>
      <c r="M86" s="16">
        <v>480.5</v>
      </c>
      <c r="N86" s="16">
        <v>450</v>
      </c>
      <c r="O86" s="1">
        <f>VLOOKUP(B86,CAInstallateurs2016!A$1:M$119,4,FALSE)</f>
        <v>33785.949999999997</v>
      </c>
      <c r="P86" s="2">
        <f t="shared" si="2"/>
        <v>-0.17263063492368866</v>
      </c>
      <c r="Q86" s="16">
        <v>0</v>
      </c>
      <c r="R86" s="16">
        <v>3</v>
      </c>
      <c r="S86" s="1">
        <f>VLOOKUP(B86,CAInstallateurs2016!A$1:M$119,12,FALSE)</f>
        <v>4</v>
      </c>
      <c r="T86" s="2">
        <f t="shared" si="3"/>
        <v>-0.25</v>
      </c>
    </row>
    <row r="87" spans="2:20" x14ac:dyDescent="0.25">
      <c r="B87" t="s">
        <v>113</v>
      </c>
      <c r="C87" s="16" t="s">
        <v>175</v>
      </c>
      <c r="D87" s="16">
        <v>4</v>
      </c>
      <c r="E87" s="16">
        <v>21268.07</v>
      </c>
      <c r="F87" s="16">
        <v>6590.98</v>
      </c>
      <c r="G87" s="16">
        <v>27859.05</v>
      </c>
      <c r="H87" s="16">
        <v>600</v>
      </c>
      <c r="I87" s="16">
        <v>281.25</v>
      </c>
      <c r="J87" s="16">
        <v>881.25</v>
      </c>
      <c r="K87" s="16">
        <v>881.25</v>
      </c>
      <c r="L87" s="16">
        <v>980</v>
      </c>
      <c r="M87" s="16">
        <v>0</v>
      </c>
      <c r="N87" s="16">
        <v>750</v>
      </c>
      <c r="O87" s="1">
        <f>VLOOKUP(B87,CAInstallateurs2016!A$1:M$119,4,FALSE)</f>
        <v>45241.4</v>
      </c>
      <c r="P87" s="2">
        <f t="shared" si="2"/>
        <v>-0.38421335325608846</v>
      </c>
      <c r="Q87" s="16">
        <v>2</v>
      </c>
      <c r="R87" s="16">
        <v>3</v>
      </c>
      <c r="S87" s="1">
        <f>VLOOKUP(B87,CAInstallateurs2016!A$1:M$119,12,FALSE)</f>
        <v>6</v>
      </c>
      <c r="T87" s="2">
        <f t="shared" si="3"/>
        <v>-0.5</v>
      </c>
    </row>
    <row r="88" spans="2:20" x14ac:dyDescent="0.25">
      <c r="B88" t="s">
        <v>82</v>
      </c>
      <c r="C88" s="16" t="s">
        <v>175</v>
      </c>
      <c r="D88" s="16">
        <v>1057</v>
      </c>
      <c r="E88" s="16">
        <v>23584</v>
      </c>
      <c r="F88" s="16">
        <v>3244.49</v>
      </c>
      <c r="G88" s="16">
        <v>26828.49</v>
      </c>
      <c r="H88" s="16">
        <v>600</v>
      </c>
      <c r="I88" s="16">
        <v>150</v>
      </c>
      <c r="J88" s="16">
        <v>750</v>
      </c>
      <c r="K88" s="16">
        <v>750</v>
      </c>
      <c r="L88" s="16">
        <v>800</v>
      </c>
      <c r="M88" s="16">
        <v>0</v>
      </c>
      <c r="N88" s="16">
        <v>600</v>
      </c>
      <c r="O88" s="1">
        <f>VLOOKUP(B88,CAInstallateurs2016!A$1:M$119,4,FALSE)</f>
        <v>14910.5</v>
      </c>
      <c r="P88" s="2">
        <f t="shared" si="2"/>
        <v>0.79930183427785795</v>
      </c>
      <c r="Q88" s="16">
        <v>1</v>
      </c>
      <c r="R88" s="16">
        <v>3</v>
      </c>
      <c r="S88" s="1">
        <f>VLOOKUP(B88,CAInstallateurs2016!A$1:M$119,12,FALSE)</f>
        <v>2</v>
      </c>
      <c r="T88" s="2">
        <f t="shared" si="3"/>
        <v>0.5</v>
      </c>
    </row>
    <row r="89" spans="2:20" x14ac:dyDescent="0.25">
      <c r="B89" t="s">
        <v>130</v>
      </c>
      <c r="C89" s="16" t="s">
        <v>175</v>
      </c>
      <c r="D89" s="16">
        <v>1047</v>
      </c>
      <c r="E89" s="16">
        <v>25951</v>
      </c>
      <c r="F89" s="16">
        <v>0</v>
      </c>
      <c r="G89" s="16">
        <v>25951</v>
      </c>
      <c r="H89" s="16">
        <v>600</v>
      </c>
      <c r="I89" s="16">
        <v>0</v>
      </c>
      <c r="J89" s="16">
        <v>600</v>
      </c>
      <c r="K89" s="16">
        <v>600</v>
      </c>
      <c r="L89" s="16">
        <v>600</v>
      </c>
      <c r="M89" s="16">
        <v>0</v>
      </c>
      <c r="N89" s="16">
        <v>450</v>
      </c>
      <c r="O89" s="1">
        <f>VLOOKUP(B89,CAInstallateurs2016!A$1:M$119,4,FALSE)</f>
        <v>81225</v>
      </c>
      <c r="P89" s="2">
        <f t="shared" si="2"/>
        <v>-0.68050477069867654</v>
      </c>
      <c r="Q89" s="16">
        <v>0</v>
      </c>
      <c r="R89" s="16">
        <v>3</v>
      </c>
      <c r="S89" s="1">
        <f>VLOOKUP(B89,CAInstallateurs2016!A$1:M$119,12,FALSE)</f>
        <v>6</v>
      </c>
      <c r="T89" s="2">
        <f t="shared" si="3"/>
        <v>-0.5</v>
      </c>
    </row>
    <row r="90" spans="2:20" x14ac:dyDescent="0.25">
      <c r="B90" t="s">
        <v>31</v>
      </c>
      <c r="C90" s="16" t="s">
        <v>176</v>
      </c>
      <c r="D90" s="16">
        <v>1056</v>
      </c>
      <c r="E90" s="16">
        <v>25598.47</v>
      </c>
      <c r="F90" s="16">
        <v>0</v>
      </c>
      <c r="G90" s="16">
        <v>25598.47</v>
      </c>
      <c r="H90" s="16">
        <v>600</v>
      </c>
      <c r="I90" s="16">
        <v>0</v>
      </c>
      <c r="J90" s="16">
        <v>600</v>
      </c>
      <c r="K90" s="16">
        <v>600</v>
      </c>
      <c r="L90" s="16">
        <v>670</v>
      </c>
      <c r="M90" s="16">
        <v>436.7</v>
      </c>
      <c r="N90" s="16">
        <v>450</v>
      </c>
      <c r="O90" s="1">
        <f>VLOOKUP(B90,CAInstallateurs2016!A$1:M$119,4,FALSE)</f>
        <v>6542.89</v>
      </c>
      <c r="P90" s="2">
        <f t="shared" si="2"/>
        <v>2.9124102651886248</v>
      </c>
      <c r="Q90" s="16">
        <v>0</v>
      </c>
      <c r="R90" s="16">
        <v>3</v>
      </c>
      <c r="S90" s="1">
        <f>VLOOKUP(B90,CAInstallateurs2016!A$1:M$119,12,FALSE)</f>
        <v>1</v>
      </c>
      <c r="T90" s="2">
        <f t="shared" si="3"/>
        <v>2</v>
      </c>
    </row>
    <row r="91" spans="2:20" x14ac:dyDescent="0.25">
      <c r="B91" t="s">
        <v>123</v>
      </c>
      <c r="C91" s="16" t="s">
        <v>175</v>
      </c>
      <c r="D91" s="16">
        <v>1021</v>
      </c>
      <c r="E91" s="16">
        <v>25523.79</v>
      </c>
      <c r="F91" s="16">
        <v>0</v>
      </c>
      <c r="G91" s="16">
        <v>25523.79</v>
      </c>
      <c r="H91" s="16">
        <v>450</v>
      </c>
      <c r="I91" s="16">
        <v>0</v>
      </c>
      <c r="J91" s="16">
        <v>450</v>
      </c>
      <c r="K91" s="16">
        <v>450</v>
      </c>
      <c r="L91" s="16">
        <v>400</v>
      </c>
      <c r="M91" s="16">
        <v>448.81</v>
      </c>
      <c r="N91" s="16">
        <v>300</v>
      </c>
      <c r="O91" s="1">
        <f>VLOOKUP(B91,CAInstallateurs2016!A$1:M$119,4,FALSE)</f>
        <v>26736.5</v>
      </c>
      <c r="P91" s="2">
        <f t="shared" si="2"/>
        <v>-4.5357844145643561E-2</v>
      </c>
      <c r="Q91" s="16">
        <v>0</v>
      </c>
      <c r="R91" s="16">
        <v>2</v>
      </c>
      <c r="S91" s="1">
        <f>VLOOKUP(B91,CAInstallateurs2016!A$1:M$119,12,FALSE)</f>
        <v>2</v>
      </c>
      <c r="T91" s="2">
        <f t="shared" si="3"/>
        <v>0</v>
      </c>
    </row>
    <row r="92" spans="2:20" ht="15" customHeight="1" x14ac:dyDescent="0.25">
      <c r="B92" t="s">
        <v>66</v>
      </c>
      <c r="C92" s="16" t="s">
        <v>176</v>
      </c>
      <c r="D92" s="16">
        <v>49</v>
      </c>
      <c r="E92" s="16">
        <v>23794.57</v>
      </c>
      <c r="F92" s="16">
        <v>0</v>
      </c>
      <c r="G92" s="16">
        <v>23794.57</v>
      </c>
      <c r="H92" s="16">
        <v>450</v>
      </c>
      <c r="I92" s="16">
        <v>0</v>
      </c>
      <c r="J92" s="16">
        <v>450</v>
      </c>
      <c r="K92" s="16">
        <v>450</v>
      </c>
      <c r="L92" s="16">
        <v>500</v>
      </c>
      <c r="M92" s="16">
        <v>414.49</v>
      </c>
      <c r="N92" s="16">
        <v>300</v>
      </c>
      <c r="O92" s="1">
        <f>VLOOKUP(B92,CAInstallateurs2016!A$1:M$119,4,FALSE)</f>
        <v>40074.65</v>
      </c>
      <c r="P92" s="2">
        <f t="shared" si="2"/>
        <v>-0.40624384741975289</v>
      </c>
      <c r="Q92" s="16">
        <v>0</v>
      </c>
      <c r="R92" s="16">
        <v>2</v>
      </c>
      <c r="S92" s="1">
        <f>VLOOKUP(B92,CAInstallateurs2016!A$1:M$119,12,FALSE)</f>
        <v>2</v>
      </c>
      <c r="T92" s="2">
        <f t="shared" si="3"/>
        <v>0</v>
      </c>
    </row>
    <row r="93" spans="2:20" ht="15" customHeight="1" x14ac:dyDescent="0.25">
      <c r="B93" t="s">
        <v>70</v>
      </c>
      <c r="C93" s="16" t="s">
        <v>176</v>
      </c>
      <c r="D93" s="16">
        <v>64</v>
      </c>
      <c r="E93" s="16">
        <v>22986.91</v>
      </c>
      <c r="F93" s="16">
        <v>0</v>
      </c>
      <c r="G93" s="16">
        <v>22986.91</v>
      </c>
      <c r="H93" s="16">
        <v>400</v>
      </c>
      <c r="I93" s="16">
        <v>0</v>
      </c>
      <c r="J93" s="16">
        <v>400</v>
      </c>
      <c r="K93" s="16">
        <v>400</v>
      </c>
      <c r="L93" s="16">
        <v>600</v>
      </c>
      <c r="M93" s="16">
        <v>399.35</v>
      </c>
      <c r="N93" s="16">
        <v>300</v>
      </c>
      <c r="O93" s="1">
        <f>VLOOKUP(B93,CAInstallateurs2016!A$1:M$119,4,FALSE)</f>
        <v>18850.89</v>
      </c>
      <c r="P93" s="2">
        <f t="shared" si="2"/>
        <v>0.2194071473548464</v>
      </c>
      <c r="Q93" s="16">
        <v>0</v>
      </c>
      <c r="R93" s="16">
        <v>2</v>
      </c>
      <c r="S93" s="1">
        <f>VLOOKUP(B93,CAInstallateurs2016!A$1:M$119,12,FALSE)</f>
        <v>2</v>
      </c>
      <c r="T93" s="2">
        <f t="shared" si="3"/>
        <v>0</v>
      </c>
    </row>
    <row r="94" spans="2:20" ht="15" customHeight="1" x14ac:dyDescent="0.25">
      <c r="B94" t="s">
        <v>93</v>
      </c>
      <c r="C94" s="16" t="s">
        <v>177</v>
      </c>
      <c r="D94" s="16">
        <v>1019</v>
      </c>
      <c r="E94" s="16">
        <v>22781.87</v>
      </c>
      <c r="F94" s="16">
        <v>0</v>
      </c>
      <c r="G94" s="16">
        <v>22781.87</v>
      </c>
      <c r="H94" s="16">
        <v>400</v>
      </c>
      <c r="I94" s="16">
        <v>0</v>
      </c>
      <c r="J94" s="16">
        <v>400</v>
      </c>
      <c r="K94" s="16">
        <v>400</v>
      </c>
      <c r="L94" s="16">
        <v>400</v>
      </c>
      <c r="M94" s="16">
        <v>0</v>
      </c>
      <c r="N94" s="16">
        <v>300</v>
      </c>
      <c r="O94" s="1">
        <f>VLOOKUP(B94,CAInstallateurs2016!A$1:M$119,4,FALSE)</f>
        <v>61081.29</v>
      </c>
      <c r="P94" s="2">
        <f t="shared" si="2"/>
        <v>-0.62702375801165955</v>
      </c>
      <c r="Q94" s="16">
        <v>0</v>
      </c>
      <c r="R94" s="16">
        <v>2</v>
      </c>
      <c r="S94" s="1">
        <f>VLOOKUP(B94,CAInstallateurs2016!A$1:M$119,12,FALSE)</f>
        <v>5</v>
      </c>
      <c r="T94" s="2">
        <f t="shared" si="3"/>
        <v>-0.6</v>
      </c>
    </row>
    <row r="95" spans="2:20" x14ac:dyDescent="0.25">
      <c r="B95" t="s">
        <v>54</v>
      </c>
      <c r="C95" s="16" t="s">
        <v>177</v>
      </c>
      <c r="D95" s="16">
        <v>79</v>
      </c>
      <c r="E95" s="16">
        <v>17090.27</v>
      </c>
      <c r="F95" s="16">
        <v>5110.54</v>
      </c>
      <c r="G95" s="16">
        <v>22200.81</v>
      </c>
      <c r="H95" s="16">
        <v>400</v>
      </c>
      <c r="I95" s="16">
        <v>281.25</v>
      </c>
      <c r="J95" s="16">
        <v>681.25</v>
      </c>
      <c r="K95" s="16">
        <v>681.25</v>
      </c>
      <c r="L95" s="16">
        <v>800</v>
      </c>
      <c r="M95" s="16">
        <v>366.72</v>
      </c>
      <c r="N95" s="16">
        <v>600</v>
      </c>
      <c r="O95" s="1">
        <f>VLOOKUP(B95,CAInstallateurs2016!A$1:M$119,4,FALSE)</f>
        <v>39758.300000000003</v>
      </c>
      <c r="P95" s="2">
        <f t="shared" si="2"/>
        <v>-0.44160565215313535</v>
      </c>
      <c r="Q95" s="16">
        <v>2</v>
      </c>
      <c r="R95" s="16">
        <v>2</v>
      </c>
      <c r="S95" s="1">
        <f>VLOOKUP(B95,CAInstallateurs2016!A$1:M$119,12,FALSE)</f>
        <v>4</v>
      </c>
      <c r="T95" s="2">
        <f t="shared" si="3"/>
        <v>-0.5</v>
      </c>
    </row>
    <row r="96" spans="2:20" ht="15" customHeight="1" x14ac:dyDescent="0.25">
      <c r="B96" t="s">
        <v>84</v>
      </c>
      <c r="C96" s="16" t="s">
        <v>176</v>
      </c>
      <c r="D96" s="16">
        <v>7</v>
      </c>
      <c r="E96" s="16">
        <v>21651</v>
      </c>
      <c r="F96" s="16">
        <v>0</v>
      </c>
      <c r="G96" s="16">
        <v>21651</v>
      </c>
      <c r="H96" s="16">
        <v>400</v>
      </c>
      <c r="I96" s="16">
        <v>0</v>
      </c>
      <c r="J96" s="16">
        <v>400</v>
      </c>
      <c r="K96" s="16">
        <v>424.08</v>
      </c>
      <c r="L96" s="16">
        <v>350</v>
      </c>
      <c r="M96" s="16">
        <v>378.52</v>
      </c>
      <c r="N96" s="16">
        <v>300</v>
      </c>
      <c r="O96" s="1">
        <f>VLOOKUP(B96,CAInstallateurs2016!A$1:M$119,4,FALSE)</f>
        <v>67381.27</v>
      </c>
      <c r="P96" s="2">
        <f t="shared" si="2"/>
        <v>-0.67867925315150635</v>
      </c>
      <c r="Q96" s="16">
        <v>0</v>
      </c>
      <c r="R96" s="16">
        <v>2</v>
      </c>
      <c r="S96" s="1">
        <f>VLOOKUP(B96,CAInstallateurs2016!A$1:M$119,12,FALSE)</f>
        <v>6</v>
      </c>
      <c r="T96" s="2">
        <f t="shared" si="3"/>
        <v>-0.66666666666666663</v>
      </c>
    </row>
    <row r="97" spans="2:20" x14ac:dyDescent="0.25">
      <c r="B97" t="s">
        <v>136</v>
      </c>
      <c r="C97" s="16" t="s">
        <v>176</v>
      </c>
      <c r="D97" s="16">
        <v>92</v>
      </c>
      <c r="E97" s="16">
        <v>8401.82</v>
      </c>
      <c r="F97" s="16">
        <v>10407.870000000001</v>
      </c>
      <c r="G97" s="16">
        <v>18809.689999999999</v>
      </c>
      <c r="H97" s="16">
        <v>375</v>
      </c>
      <c r="I97" s="16">
        <v>512.5</v>
      </c>
      <c r="J97" s="16">
        <v>887.5</v>
      </c>
      <c r="K97" s="16">
        <v>887.5</v>
      </c>
      <c r="L97" s="16">
        <v>1200</v>
      </c>
      <c r="M97" s="16">
        <v>238.76</v>
      </c>
      <c r="N97" s="16">
        <v>900</v>
      </c>
      <c r="O97" s="1">
        <f>VLOOKUP(B97,CAInstallateurs2016!A$1:M$119,4,FALSE)</f>
        <v>27414.78</v>
      </c>
      <c r="P97" s="2">
        <f t="shared" si="2"/>
        <v>-0.3138850649175372</v>
      </c>
      <c r="Q97" s="16">
        <v>4</v>
      </c>
      <c r="R97" s="16">
        <v>2</v>
      </c>
      <c r="S97" s="1">
        <f>VLOOKUP(B97,CAInstallateurs2016!A$1:M$119,12,FALSE)</f>
        <v>6</v>
      </c>
      <c r="T97" s="2">
        <f t="shared" si="3"/>
        <v>-0.66666666666666663</v>
      </c>
    </row>
    <row r="98" spans="2:20" x14ac:dyDescent="0.25">
      <c r="B98" t="s">
        <v>61</v>
      </c>
      <c r="C98" s="16" t="s">
        <v>176</v>
      </c>
      <c r="D98" s="16">
        <v>6</v>
      </c>
      <c r="E98" s="16">
        <v>18340</v>
      </c>
      <c r="F98" s="16">
        <v>0</v>
      </c>
      <c r="G98" s="16">
        <v>18340</v>
      </c>
      <c r="H98" s="16">
        <v>500</v>
      </c>
      <c r="I98" s="16">
        <v>0</v>
      </c>
      <c r="J98" s="16">
        <v>500</v>
      </c>
      <c r="K98" s="16">
        <v>500</v>
      </c>
      <c r="L98" s="16">
        <v>500</v>
      </c>
      <c r="M98" s="16">
        <v>0</v>
      </c>
      <c r="N98" s="16">
        <v>300</v>
      </c>
      <c r="O98" s="1">
        <f>VLOOKUP(B98,CAInstallateurs2016!A$1:M$119,4,FALSE)</f>
        <v>60480</v>
      </c>
      <c r="P98" s="2">
        <f t="shared" si="2"/>
        <v>-0.6967592592592593</v>
      </c>
      <c r="Q98" s="16">
        <v>0</v>
      </c>
      <c r="R98" s="16">
        <v>2</v>
      </c>
      <c r="S98" s="1">
        <f>VLOOKUP(B98,CAInstallateurs2016!A$1:M$119,12,FALSE)</f>
        <v>6</v>
      </c>
      <c r="T98" s="2">
        <f t="shared" si="3"/>
        <v>-0.66666666666666663</v>
      </c>
    </row>
    <row r="99" spans="2:20" x14ac:dyDescent="0.25">
      <c r="B99" t="s">
        <v>25</v>
      </c>
      <c r="C99" s="16" t="s">
        <v>176</v>
      </c>
      <c r="D99" s="16">
        <v>20</v>
      </c>
      <c r="E99" s="16">
        <v>17911.41</v>
      </c>
      <c r="F99" s="16">
        <v>0</v>
      </c>
      <c r="G99" s="16">
        <v>17911.41</v>
      </c>
      <c r="H99" s="16">
        <v>375</v>
      </c>
      <c r="I99" s="16">
        <v>0</v>
      </c>
      <c r="J99" s="16">
        <v>375</v>
      </c>
      <c r="K99" s="16">
        <v>375</v>
      </c>
      <c r="L99" s="16">
        <v>450</v>
      </c>
      <c r="M99" s="16">
        <v>307.88</v>
      </c>
      <c r="N99" s="16">
        <v>300</v>
      </c>
      <c r="O99" s="1">
        <f>VLOOKUP(B99,CAInstallateurs2016!A$1:M$119,4,FALSE)</f>
        <v>8262.73</v>
      </c>
      <c r="P99" s="2">
        <f t="shared" si="2"/>
        <v>1.1677351190224055</v>
      </c>
      <c r="Q99" s="16">
        <v>0</v>
      </c>
      <c r="R99" s="16">
        <v>2</v>
      </c>
      <c r="S99" s="1">
        <f>VLOOKUP(B99,CAInstallateurs2016!A$1:M$119,12,FALSE)</f>
        <v>1</v>
      </c>
      <c r="T99" s="2">
        <f t="shared" si="3"/>
        <v>1</v>
      </c>
    </row>
    <row r="100" spans="2:20" x14ac:dyDescent="0.25">
      <c r="B100" t="s">
        <v>121</v>
      </c>
      <c r="C100" s="16" t="s">
        <v>175</v>
      </c>
      <c r="D100" s="16">
        <v>117</v>
      </c>
      <c r="E100" s="16">
        <v>17680</v>
      </c>
      <c r="F100" s="16">
        <v>0</v>
      </c>
      <c r="G100" s="16">
        <v>17680</v>
      </c>
      <c r="H100" s="16">
        <v>400</v>
      </c>
      <c r="I100" s="16">
        <v>0</v>
      </c>
      <c r="J100" s="16">
        <v>400</v>
      </c>
      <c r="K100" s="16">
        <v>400</v>
      </c>
      <c r="L100" s="16">
        <v>400</v>
      </c>
      <c r="M100" s="16">
        <v>0</v>
      </c>
      <c r="N100" s="16">
        <v>300</v>
      </c>
      <c r="O100" s="1">
        <f>VLOOKUP(B100,CAInstallateurs2016!A$1:M$119,4,FALSE)</f>
        <v>15774</v>
      </c>
      <c r="P100" s="2">
        <f t="shared" si="2"/>
        <v>0.1208317484468112</v>
      </c>
      <c r="Q100" s="16">
        <v>0</v>
      </c>
      <c r="R100" s="16">
        <v>2</v>
      </c>
      <c r="S100" s="1">
        <f>VLOOKUP(B100,CAInstallateurs2016!A$1:M$119,12,FALSE)</f>
        <v>2</v>
      </c>
      <c r="T100" s="2">
        <f t="shared" si="3"/>
        <v>0</v>
      </c>
    </row>
    <row r="101" spans="2:20" x14ac:dyDescent="0.25">
      <c r="B101" t="s">
        <v>139</v>
      </c>
      <c r="C101" s="16" t="s">
        <v>175</v>
      </c>
      <c r="D101" s="16">
        <v>141</v>
      </c>
      <c r="E101" s="16">
        <v>15875.67</v>
      </c>
      <c r="F101" s="16">
        <v>0</v>
      </c>
      <c r="G101" s="16">
        <v>15875.67</v>
      </c>
      <c r="H101" s="16">
        <v>353</v>
      </c>
      <c r="I101" s="16">
        <v>0</v>
      </c>
      <c r="J101" s="16">
        <v>353</v>
      </c>
      <c r="K101" s="16">
        <v>353</v>
      </c>
      <c r="L101" s="16">
        <v>600</v>
      </c>
      <c r="M101" s="16">
        <v>0</v>
      </c>
      <c r="N101" s="16">
        <v>450</v>
      </c>
      <c r="O101" s="1">
        <f>VLOOKUP(B101,CAInstallateurs2016!A$1:M$119,4,FALSE)</f>
        <v>18266.46</v>
      </c>
      <c r="P101" s="2">
        <f t="shared" si="2"/>
        <v>-0.13088414503959711</v>
      </c>
      <c r="Q101" s="16">
        <v>0</v>
      </c>
      <c r="R101" s="16">
        <v>3</v>
      </c>
      <c r="S101" s="1">
        <f>VLOOKUP(B101,CAInstallateurs2016!A$1:M$119,12,FALSE)</f>
        <v>3</v>
      </c>
      <c r="T101" s="2">
        <f t="shared" si="3"/>
        <v>0</v>
      </c>
    </row>
    <row r="102" spans="2:20" ht="15" customHeight="1" x14ac:dyDescent="0.25">
      <c r="B102" t="s">
        <v>106</v>
      </c>
      <c r="C102" s="16" t="s">
        <v>177</v>
      </c>
      <c r="D102" s="16">
        <v>100</v>
      </c>
      <c r="E102" s="16">
        <v>15554.51</v>
      </c>
      <c r="F102" s="16">
        <v>0</v>
      </c>
      <c r="G102" s="16">
        <v>15554.51</v>
      </c>
      <c r="H102" s="16">
        <v>468.75</v>
      </c>
      <c r="I102" s="16">
        <v>0</v>
      </c>
      <c r="J102" s="16">
        <v>468.75</v>
      </c>
      <c r="K102" s="16">
        <v>468.75</v>
      </c>
      <c r="L102" s="16">
        <v>370</v>
      </c>
      <c r="M102" s="16">
        <v>261.64</v>
      </c>
      <c r="N102" s="16">
        <v>300</v>
      </c>
      <c r="O102" s="1">
        <f>VLOOKUP(B102,CAInstallateurs2016!A$1:M$119,4,FALSE)</f>
        <v>8000</v>
      </c>
      <c r="P102" s="2">
        <f t="shared" si="2"/>
        <v>0.94431375000000006</v>
      </c>
      <c r="Q102" s="16">
        <v>0</v>
      </c>
      <c r="R102" s="16">
        <v>2</v>
      </c>
      <c r="S102" s="1">
        <f>VLOOKUP(B102,CAInstallateurs2016!A$1:M$119,12,FALSE)</f>
        <v>1</v>
      </c>
      <c r="T102" s="2">
        <f t="shared" si="3"/>
        <v>1</v>
      </c>
    </row>
    <row r="103" spans="2:20" ht="15" customHeight="1" x14ac:dyDescent="0.25">
      <c r="B103" t="s">
        <v>131</v>
      </c>
      <c r="C103" s="16" t="s">
        <v>176</v>
      </c>
      <c r="D103" s="16">
        <v>1065</v>
      </c>
      <c r="E103" s="16">
        <v>14495</v>
      </c>
      <c r="F103" s="16">
        <v>0</v>
      </c>
      <c r="G103" s="16">
        <v>14495</v>
      </c>
      <c r="H103" s="16">
        <v>400</v>
      </c>
      <c r="I103" s="16">
        <v>0</v>
      </c>
      <c r="J103" s="16">
        <v>400</v>
      </c>
      <c r="K103" s="16">
        <v>400</v>
      </c>
      <c r="L103" s="16">
        <v>600</v>
      </c>
      <c r="M103" s="16">
        <v>240.03</v>
      </c>
      <c r="N103" s="16">
        <v>300</v>
      </c>
      <c r="O103" s="1">
        <f>VLOOKUP(B103,CAInstallateurs2016!A$1:M$119,4,FALSE)</f>
        <v>66921.89</v>
      </c>
      <c r="P103" s="2">
        <f t="shared" si="2"/>
        <v>-0.78340420451365012</v>
      </c>
      <c r="Q103" s="16">
        <v>0</v>
      </c>
      <c r="R103" s="16">
        <v>2</v>
      </c>
      <c r="S103" s="1">
        <f>VLOOKUP(B103,CAInstallateurs2016!A$1:M$119,12,FALSE)</f>
        <v>6</v>
      </c>
      <c r="T103" s="2">
        <f t="shared" si="3"/>
        <v>-0.66666666666666663</v>
      </c>
    </row>
    <row r="104" spans="2:20" x14ac:dyDescent="0.25">
      <c r="B104" t="s">
        <v>126</v>
      </c>
      <c r="C104" s="16" t="s">
        <v>177</v>
      </c>
      <c r="D104" s="16">
        <v>87</v>
      </c>
      <c r="E104" s="16">
        <v>7170.39</v>
      </c>
      <c r="F104" s="16">
        <v>4823.87</v>
      </c>
      <c r="G104" s="16">
        <v>11994.26</v>
      </c>
      <c r="H104" s="16">
        <v>200</v>
      </c>
      <c r="I104" s="16">
        <v>150</v>
      </c>
      <c r="J104" s="16">
        <v>350</v>
      </c>
      <c r="K104" s="16">
        <v>350</v>
      </c>
      <c r="L104" s="16">
        <v>400</v>
      </c>
      <c r="M104" s="16">
        <v>0</v>
      </c>
      <c r="N104" s="16">
        <v>300</v>
      </c>
      <c r="O104" s="1">
        <f>VLOOKUP(B104,CAInstallateurs2016!A$1:M$119,4,FALSE)</f>
        <v>37584.910000000003</v>
      </c>
      <c r="P104" s="2">
        <f t="shared" si="2"/>
        <v>-0.68087564929648625</v>
      </c>
      <c r="Q104" s="16">
        <v>1</v>
      </c>
      <c r="R104" s="16">
        <v>1</v>
      </c>
      <c r="S104" s="1">
        <f>VLOOKUP(B104,CAInstallateurs2016!A$1:M$119,12,FALSE)</f>
        <v>3</v>
      </c>
      <c r="T104" s="2">
        <f t="shared" si="3"/>
        <v>-0.66666666666666663</v>
      </c>
    </row>
    <row r="105" spans="2:20" x14ac:dyDescent="0.25">
      <c r="B105" t="s">
        <v>103</v>
      </c>
      <c r="C105" s="16" t="s">
        <v>176</v>
      </c>
      <c r="D105" s="16">
        <v>99</v>
      </c>
      <c r="E105" s="16">
        <v>10489.06</v>
      </c>
      <c r="F105" s="16">
        <v>0</v>
      </c>
      <c r="G105" s="16">
        <v>10489.06</v>
      </c>
      <c r="H105" s="16">
        <v>200</v>
      </c>
      <c r="I105" s="16">
        <v>0</v>
      </c>
      <c r="J105" s="16">
        <v>200</v>
      </c>
      <c r="K105" s="16">
        <v>200</v>
      </c>
      <c r="L105" s="16">
        <v>230</v>
      </c>
      <c r="M105" s="16">
        <v>182.14</v>
      </c>
      <c r="N105" s="16">
        <v>150</v>
      </c>
      <c r="O105" s="1">
        <f>VLOOKUP(B105,CAInstallateurs2016!A$1:M$119,4,FALSE)</f>
        <v>36480.58</v>
      </c>
      <c r="P105" s="2">
        <f t="shared" si="2"/>
        <v>-0.71247551436956325</v>
      </c>
      <c r="Q105" s="16">
        <v>0</v>
      </c>
      <c r="R105" s="16">
        <v>1</v>
      </c>
      <c r="S105" s="1">
        <f>VLOOKUP(B105,CAInstallateurs2016!A$1:M$119,12,FALSE)</f>
        <v>3</v>
      </c>
      <c r="T105" s="2">
        <f t="shared" si="3"/>
        <v>-0.66666666666666663</v>
      </c>
    </row>
    <row r="106" spans="2:20" x14ac:dyDescent="0.25">
      <c r="B106" t="s">
        <v>77</v>
      </c>
      <c r="C106" s="16" t="s">
        <v>176</v>
      </c>
      <c r="D106" s="16">
        <v>1037</v>
      </c>
      <c r="E106" s="16">
        <v>8788.4699999999993</v>
      </c>
      <c r="F106" s="16">
        <v>0</v>
      </c>
      <c r="G106" s="16">
        <v>8788.4699999999993</v>
      </c>
      <c r="H106" s="16">
        <v>200</v>
      </c>
      <c r="I106" s="16">
        <v>0</v>
      </c>
      <c r="J106" s="16">
        <v>200</v>
      </c>
      <c r="K106" s="16">
        <v>200</v>
      </c>
      <c r="L106" s="16">
        <v>200</v>
      </c>
      <c r="M106" s="16">
        <v>150.80000000000001</v>
      </c>
      <c r="N106" s="16">
        <v>150</v>
      </c>
      <c r="O106" s="1">
        <f>VLOOKUP(B106,CAInstallateurs2016!A$1:M$119,4,FALSE)</f>
        <v>8931.07</v>
      </c>
      <c r="P106" s="2">
        <f t="shared" si="2"/>
        <v>-1.5966731869753611E-2</v>
      </c>
      <c r="Q106" s="16">
        <v>0</v>
      </c>
      <c r="R106" s="16">
        <v>1</v>
      </c>
      <c r="S106" s="1">
        <f>VLOOKUP(B106,CAInstallateurs2016!A$1:M$119,12,FALSE)</f>
        <v>1</v>
      </c>
      <c r="T106" s="2">
        <f t="shared" si="3"/>
        <v>0</v>
      </c>
    </row>
    <row r="107" spans="2:20" x14ac:dyDescent="0.25">
      <c r="B107" t="s">
        <v>47</v>
      </c>
      <c r="C107" s="16" t="s">
        <v>176</v>
      </c>
      <c r="D107" s="16">
        <v>110</v>
      </c>
      <c r="E107" s="16">
        <v>7796.15</v>
      </c>
      <c r="F107" s="16">
        <v>0</v>
      </c>
      <c r="G107" s="16">
        <v>7796.15</v>
      </c>
      <c r="H107" s="16">
        <v>200</v>
      </c>
      <c r="I107" s="16">
        <v>0</v>
      </c>
      <c r="J107" s="16">
        <v>200</v>
      </c>
      <c r="K107" s="16">
        <v>173.08</v>
      </c>
      <c r="L107" s="16">
        <v>350</v>
      </c>
      <c r="M107" s="16">
        <v>129.88</v>
      </c>
      <c r="N107" s="16">
        <v>150</v>
      </c>
      <c r="O107" s="1">
        <f>VLOOKUP(B107,CAInstallateurs2016!A$1:M$119,4,FALSE)</f>
        <v>26266.5</v>
      </c>
      <c r="P107" s="2">
        <f t="shared" si="2"/>
        <v>-0.70319037557344899</v>
      </c>
      <c r="Q107" s="16">
        <v>0</v>
      </c>
      <c r="R107" s="16">
        <v>1</v>
      </c>
      <c r="S107" s="1">
        <f>VLOOKUP(B107,CAInstallateurs2016!A$1:M$119,12,FALSE)</f>
        <v>3</v>
      </c>
      <c r="T107" s="2">
        <f t="shared" si="3"/>
        <v>-0.66666666666666663</v>
      </c>
    </row>
    <row r="108" spans="2:20" x14ac:dyDescent="0.25">
      <c r="B108" t="s">
        <v>58</v>
      </c>
      <c r="C108" s="16" t="s">
        <v>176</v>
      </c>
      <c r="D108" s="16">
        <v>90</v>
      </c>
      <c r="E108" s="16">
        <v>5892.28</v>
      </c>
      <c r="F108" s="16">
        <v>0</v>
      </c>
      <c r="G108" s="16">
        <v>5892.28</v>
      </c>
      <c r="H108" s="16">
        <v>200</v>
      </c>
      <c r="I108" s="16">
        <v>0</v>
      </c>
      <c r="J108" s="16">
        <v>200</v>
      </c>
      <c r="K108" s="16">
        <v>200</v>
      </c>
      <c r="L108" s="16">
        <v>200</v>
      </c>
      <c r="M108" s="16">
        <v>96.47</v>
      </c>
      <c r="N108" s="16">
        <v>150</v>
      </c>
      <c r="O108" s="1">
        <f>VLOOKUP(B108,CAInstallateurs2016!A$1:M$119,4,FALSE)</f>
        <v>29523.52</v>
      </c>
      <c r="P108" s="2">
        <f t="shared" si="2"/>
        <v>-0.80042081702994772</v>
      </c>
      <c r="Q108" s="16">
        <v>0</v>
      </c>
      <c r="R108" s="16">
        <v>1</v>
      </c>
      <c r="S108" s="1">
        <f>VLOOKUP(B108,CAInstallateurs2016!A$1:M$119,12,FALSE)</f>
        <v>3</v>
      </c>
      <c r="T108" s="2">
        <f t="shared" si="3"/>
        <v>-0.66666666666666663</v>
      </c>
    </row>
    <row r="109" spans="2:20" ht="15" customHeight="1" x14ac:dyDescent="0.25">
      <c r="B109" t="s">
        <v>59</v>
      </c>
      <c r="C109" s="16" t="s">
        <v>175</v>
      </c>
      <c r="D109" s="16">
        <v>23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200</v>
      </c>
      <c r="L109" s="16">
        <v>405</v>
      </c>
      <c r="M109" s="16">
        <v>0</v>
      </c>
      <c r="N109" s="16">
        <v>0</v>
      </c>
      <c r="O109" s="1">
        <f>VLOOKUP(B109,CAInstallateurs2016!A$1:M$119,4,FALSE)</f>
        <v>64751.46</v>
      </c>
      <c r="P109" s="2">
        <f t="shared" si="2"/>
        <v>-1</v>
      </c>
      <c r="Q109" s="16">
        <v>0</v>
      </c>
      <c r="R109" s="16">
        <v>0</v>
      </c>
      <c r="S109" s="1">
        <f>VLOOKUP(B109,CAInstallateurs2016!A$1:M$119,12,FALSE)</f>
        <v>8</v>
      </c>
      <c r="T109" s="2">
        <f t="shared" si="3"/>
        <v>-1</v>
      </c>
    </row>
    <row r="112" spans="2:20" x14ac:dyDescent="0.25">
      <c r="B112" s="17" t="s">
        <v>164</v>
      </c>
      <c r="C112" s="18">
        <f>COUNTA(C3:C109)</f>
        <v>107</v>
      </c>
      <c r="D112" s="18"/>
      <c r="E112" s="24">
        <f>SUM(E$3:E$109)</f>
        <v>7388393.6000000052</v>
      </c>
      <c r="F112" s="24">
        <f t="shared" ref="F112:O112" si="4">SUM(F3:F109)</f>
        <v>264229.46999999997</v>
      </c>
      <c r="G112" s="24">
        <f t="shared" si="4"/>
        <v>7652623.0800000038</v>
      </c>
      <c r="H112" s="24">
        <f t="shared" si="4"/>
        <v>155794.67000000001</v>
      </c>
      <c r="I112" s="24">
        <f t="shared" si="4"/>
        <v>10582.5</v>
      </c>
      <c r="J112" s="24">
        <f t="shared" si="4"/>
        <v>166377.16999999998</v>
      </c>
      <c r="K112" s="24">
        <f t="shared" si="4"/>
        <v>168423.02999999994</v>
      </c>
      <c r="L112" s="24">
        <f t="shared" si="4"/>
        <v>183768.86000000002</v>
      </c>
      <c r="M112" s="24">
        <f t="shared" si="4"/>
        <v>88129.780000000013</v>
      </c>
      <c r="N112" s="24">
        <f t="shared" si="4"/>
        <v>118650</v>
      </c>
      <c r="O112" s="24">
        <f t="shared" si="4"/>
        <v>6893545.6999999993</v>
      </c>
      <c r="P112" s="19">
        <f>(G112-O112)/O112</f>
        <v>0.11011421596871471</v>
      </c>
      <c r="Q112" s="18">
        <f>SUM(Q3:Q109)</f>
        <v>73</v>
      </c>
      <c r="R112" s="18">
        <f t="shared" ref="R112:S112" si="5">SUM(R3:R109)</f>
        <v>743</v>
      </c>
      <c r="S112" s="18">
        <f t="shared" si="5"/>
        <v>687</v>
      </c>
      <c r="T112" s="19">
        <f>(R112-S112)/S112</f>
        <v>8.1513828238719069E-2</v>
      </c>
    </row>
    <row r="113" spans="2:20" x14ac:dyDescent="0.25">
      <c r="B113" s="17" t="s">
        <v>180</v>
      </c>
      <c r="C113" s="18"/>
      <c r="D113" s="18"/>
      <c r="E113" s="24">
        <f>E112/$C112</f>
        <v>69050.407476635562</v>
      </c>
      <c r="F113" s="24">
        <f t="shared" ref="F113:S113" si="6">F112/$C112</f>
        <v>2469.4342990654204</v>
      </c>
      <c r="G113" s="24">
        <f t="shared" si="6"/>
        <v>71519.841869158918</v>
      </c>
      <c r="H113" s="24">
        <f t="shared" si="6"/>
        <v>1456.0249532710282</v>
      </c>
      <c r="I113" s="24">
        <f t="shared" si="6"/>
        <v>98.901869158878512</v>
      </c>
      <c r="J113" s="24">
        <f t="shared" si="6"/>
        <v>1554.9268224299065</v>
      </c>
      <c r="K113" s="24">
        <f t="shared" si="6"/>
        <v>1574.0470093457939</v>
      </c>
      <c r="L113" s="24">
        <f t="shared" si="6"/>
        <v>1717.4659813084113</v>
      </c>
      <c r="M113" s="24">
        <f t="shared" si="6"/>
        <v>823.64280373831787</v>
      </c>
      <c r="N113" s="24">
        <f t="shared" si="6"/>
        <v>1108.8785046728972</v>
      </c>
      <c r="O113" s="24">
        <f t="shared" si="6"/>
        <v>64425.660747663547</v>
      </c>
      <c r="P113" s="19"/>
      <c r="Q113" s="20">
        <f t="shared" si="6"/>
        <v>0.68224299065420557</v>
      </c>
      <c r="R113" s="20">
        <f t="shared" si="6"/>
        <v>6.94392523364486</v>
      </c>
      <c r="S113" s="20">
        <f t="shared" si="6"/>
        <v>6.4205607476635516</v>
      </c>
      <c r="T113" s="19"/>
    </row>
    <row r="114" spans="2:20" x14ac:dyDescent="0.25">
      <c r="B114" s="17" t="s">
        <v>181</v>
      </c>
      <c r="C114" s="18">
        <f>COUNTIF(C3:C109,"TP")</f>
        <v>32</v>
      </c>
      <c r="D114" s="18"/>
      <c r="E114" s="24">
        <f ca="1">SUMIF(Tableau14[TypeInsta],"TP",Tableau14[[#Headers],[CA chantier]])</f>
        <v>2397692.3899999997</v>
      </c>
      <c r="F114" s="24">
        <f>SUMIF(Tableau14[TypeInsta],"TP",Tableau14[CA autoc])</f>
        <v>47067.35</v>
      </c>
      <c r="G114" s="24">
        <f ca="1">SUMIF(Tableau14[TypeInsta],"TP",Tableau14[[#Headers],[CA Total 2017]])</f>
        <v>2498049.3600000003</v>
      </c>
      <c r="H114" s="24">
        <f>SUMIF(Tableau14[CA chantier],"TP",Tableau14[Redevance])</f>
        <v>0</v>
      </c>
      <c r="I114" s="24">
        <f>SUMIF(Tableau14[CA autoc],"TP",Tableau14[Redevance auto])</f>
        <v>0</v>
      </c>
      <c r="J114" s="24">
        <f>SUMIF(Tableau14[CA Total 2017],"TP",Tableau14[TotalRedevance])</f>
        <v>0</v>
      </c>
      <c r="K114" s="24">
        <f>SUMIF(Tableau14[Redevance],"TP",Tableau14[TotalRedevanceBE])</f>
        <v>0</v>
      </c>
      <c r="L114" s="24">
        <f>SUMIF(Tableau14[Redevance auto],"TP",Tableau14[ControleBE])</f>
        <v>0</v>
      </c>
      <c r="M114" s="24">
        <f>SUMIF(Tableau14[TotalRedevance],"TP",Tableau14[Assurance])</f>
        <v>0</v>
      </c>
      <c r="N114" s="24">
        <f>SUMIF(Tableau14[TotalRedevanceBE],"TP",Tableau14[Certificat])</f>
        <v>0</v>
      </c>
      <c r="O114" s="24">
        <f>SUMIF(Tableau14[TypeInsta],"TP",Tableau14[CA TT 2016])</f>
        <v>2038278.4600000004</v>
      </c>
      <c r="P114" s="19">
        <f ca="1">(G114-O114)/O114</f>
        <v>0.22556824743170756</v>
      </c>
      <c r="Q114" s="18">
        <f>SUMIF(Tableau14[TypeInsta],"TP",Tableau14[Nbsuiviautoc])</f>
        <v>14</v>
      </c>
      <c r="R114" s="18">
        <f ca="1">SUMIF(Tableau14[TypeInsta],"TP",Tableau14[[#Headers],[Nb de chantier 2017]])</f>
        <v>247</v>
      </c>
      <c r="S114" s="18">
        <f ca="1">SUMIF(Tableau14[TypeInsta],"TP",Tableau14[[#Headers],[Nb chantier 2016]])</f>
        <v>220</v>
      </c>
      <c r="T114" s="19">
        <f ca="1">(R114-S114)/S114</f>
        <v>0.12272727272727273</v>
      </c>
    </row>
    <row r="115" spans="2:20" x14ac:dyDescent="0.25">
      <c r="B115" s="17" t="s">
        <v>194</v>
      </c>
      <c r="C115" s="18"/>
      <c r="D115" s="18"/>
      <c r="E115" s="24">
        <f ca="1">E114/$C114</f>
        <v>74927.88718749999</v>
      </c>
      <c r="F115" s="24">
        <f t="shared" ref="F115:G115" si="7">F114/$C114</f>
        <v>1470.8546875</v>
      </c>
      <c r="G115" s="24">
        <f t="shared" ca="1" si="7"/>
        <v>78064.04250000001</v>
      </c>
      <c r="H115" s="24">
        <f t="shared" ref="H115" si="8">H114/$C114</f>
        <v>0</v>
      </c>
      <c r="I115" s="24">
        <f t="shared" ref="I115" si="9">I114/$C114</f>
        <v>0</v>
      </c>
      <c r="J115" s="24">
        <f t="shared" ref="J115" si="10">J114/$C114</f>
        <v>0</v>
      </c>
      <c r="K115" s="24">
        <f t="shared" ref="K115" si="11">K114/$C114</f>
        <v>0</v>
      </c>
      <c r="L115" s="24">
        <f t="shared" ref="L115" si="12">L114/$C114</f>
        <v>0</v>
      </c>
      <c r="M115" s="24">
        <f t="shared" ref="M115" si="13">M114/$C114</f>
        <v>0</v>
      </c>
      <c r="N115" s="24">
        <f t="shared" ref="N115" si="14">N114/$C114</f>
        <v>0</v>
      </c>
      <c r="O115" s="24">
        <f t="shared" ref="O115" si="15">O114/$C114</f>
        <v>63696.201875000013</v>
      </c>
      <c r="P115" s="19"/>
      <c r="Q115" s="20">
        <f t="shared" ref="Q115" si="16">Q114/$C114</f>
        <v>0.4375</v>
      </c>
      <c r="R115" s="20">
        <f t="shared" ref="R115" ca="1" si="17">R114/$C114</f>
        <v>7.71875</v>
      </c>
      <c r="S115" s="20">
        <f t="shared" ref="S115" ca="1" si="18">S114/$C114</f>
        <v>6.875</v>
      </c>
      <c r="T115" s="18"/>
    </row>
    <row r="116" spans="2:20" x14ac:dyDescent="0.25">
      <c r="B116" s="17" t="s">
        <v>182</v>
      </c>
      <c r="C116" s="18">
        <f>COUNTIF(C3:C109,"Paysagiste")</f>
        <v>63</v>
      </c>
      <c r="D116" s="18"/>
      <c r="E116" s="24">
        <f ca="1">SUMIF(Tableau14[TypeInsta],"Paysagiste",Tableau14[[#Headers],[CA chantier]])</f>
        <v>4265223.7899999982</v>
      </c>
      <c r="F116" s="24">
        <f>SUMIF(Tableau14[TypeInsta],"Paysagiste",Tableau14[CA autoc])</f>
        <v>164421.70999999993</v>
      </c>
      <c r="G116" s="24">
        <f ca="1">SUMIF(Tableau14[TypeInsta],"Paysagiste",Tableau14[[#Headers],[CA Total 2017]])</f>
        <v>4382857.9799999986</v>
      </c>
      <c r="H116" s="24">
        <f>SUMIF(Tableau14[CA chantier],"TP",Tableau14[Redevance])</f>
        <v>0</v>
      </c>
      <c r="I116" s="24">
        <f>SUMIF(Tableau14[CA autoc],"TP",Tableau14[Redevance auto])</f>
        <v>0</v>
      </c>
      <c r="J116" s="24">
        <f>SUMIF(Tableau14[CA Total 2017],"TP",Tableau14[TotalRedevance])</f>
        <v>0</v>
      </c>
      <c r="K116" s="24">
        <f>SUMIF(Tableau14[Redevance],"TP",Tableau14[TotalRedevanceBE])</f>
        <v>0</v>
      </c>
      <c r="L116" s="24">
        <f>SUMIF(Tableau14[Redevance auto],"TP",Tableau14[ControleBE])</f>
        <v>0</v>
      </c>
      <c r="M116" s="24">
        <f>SUMIF(Tableau14[TotalRedevance],"TP",Tableau14[Assurance])</f>
        <v>0</v>
      </c>
      <c r="N116" s="24">
        <f>SUMIF(Tableau14[TotalRedevanceBE],"TP",Tableau14[Certificat])</f>
        <v>0</v>
      </c>
      <c r="O116" s="24">
        <f>SUMIF(Tableau14[TypeInsta],"Paysagiste",Tableau14[CA TT 2016])</f>
        <v>4247907.75</v>
      </c>
      <c r="P116" s="19">
        <f ca="1">(G116-O116)/O116</f>
        <v>3.1768634806158061E-2</v>
      </c>
      <c r="Q116" s="18">
        <f>SUMIF(Tableau14[TypeInsta],"Paysagiste",Tableau14[Nbsuiviautoc])</f>
        <v>45</v>
      </c>
      <c r="R116" s="18">
        <f ca="1">SUMIF(Tableau14[TypeInsta],"Paysagiste",Tableau14[[#Headers],[Nb de chantier 2017]])</f>
        <v>416</v>
      </c>
      <c r="S116" s="18">
        <f ca="1">SUMIF(Tableau14[TypeInsta],"Paysagiste",Tableau14[[#Headers],[Nb chantier 2016]])</f>
        <v>398</v>
      </c>
      <c r="T116" s="19">
        <f ca="1">(R116-S116)/S116</f>
        <v>4.5226130653266333E-2</v>
      </c>
    </row>
    <row r="117" spans="2:20" x14ac:dyDescent="0.25">
      <c r="B117" s="17" t="s">
        <v>195</v>
      </c>
      <c r="C117" s="18"/>
      <c r="D117" s="18"/>
      <c r="E117" s="24">
        <f ca="1">E116/$C116</f>
        <v>67701.964920634899</v>
      </c>
      <c r="F117" s="24">
        <f t="shared" ref="F117:S117" si="19">F116/$C116</f>
        <v>2609.8684126984117</v>
      </c>
      <c r="G117" s="24">
        <f t="shared" ca="1" si="19"/>
        <v>69569.174285714267</v>
      </c>
      <c r="H117" s="24">
        <f t="shared" si="19"/>
        <v>0</v>
      </c>
      <c r="I117" s="24">
        <f t="shared" si="19"/>
        <v>0</v>
      </c>
      <c r="J117" s="24">
        <f t="shared" si="19"/>
        <v>0</v>
      </c>
      <c r="K117" s="24">
        <f t="shared" si="19"/>
        <v>0</v>
      </c>
      <c r="L117" s="24">
        <f t="shared" si="19"/>
        <v>0</v>
      </c>
      <c r="M117" s="24">
        <f t="shared" si="19"/>
        <v>0</v>
      </c>
      <c r="N117" s="24">
        <f t="shared" si="19"/>
        <v>0</v>
      </c>
      <c r="O117" s="24">
        <f t="shared" si="19"/>
        <v>67427.107142857145</v>
      </c>
      <c r="P117" s="18"/>
      <c r="Q117" s="20">
        <f t="shared" si="19"/>
        <v>0.7142857142857143</v>
      </c>
      <c r="R117" s="20">
        <f t="shared" ca="1" si="19"/>
        <v>6.6031746031746028</v>
      </c>
      <c r="S117" s="20">
        <f t="shared" ca="1" si="19"/>
        <v>6.3174603174603172</v>
      </c>
      <c r="T117" s="18"/>
    </row>
  </sheetData>
  <dataValidations disablePrompts="1" count="1">
    <dataValidation type="list" allowBlank="1" showInputMessage="1" showErrorMessage="1" sqref="C3:C109">
      <formula1>"TP,Paysagiste,Autre,100% phyto"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C1" workbookViewId="0">
      <selection activeCell="G4" sqref="G4"/>
    </sheetView>
  </sheetViews>
  <sheetFormatPr baseColWidth="10" defaultRowHeight="15" x14ac:dyDescent="0.25"/>
  <cols>
    <col min="1" max="1" width="68.140625" customWidth="1"/>
    <col min="2" max="2" width="26.140625" customWidth="1"/>
    <col min="3" max="3" width="22.85546875" customWidth="1"/>
    <col min="4" max="4" width="22.7109375" customWidth="1"/>
    <col min="5" max="5" width="28.7109375" customWidth="1"/>
    <col min="6" max="6" width="20.28515625" customWidth="1"/>
    <col min="7" max="7" width="22.42578125" customWidth="1"/>
    <col min="8" max="8" width="25.85546875" customWidth="1"/>
    <col min="9" max="9" width="31" customWidth="1"/>
    <col min="10" max="10" width="31.7109375" customWidth="1"/>
    <col min="11" max="11" width="6" customWidth="1"/>
    <col min="12" max="12" width="10.28515625" customWidth="1"/>
    <col min="13" max="13" width="3.140625" customWidth="1"/>
    <col min="14" max="14" width="28.7109375" bestFit="1" customWidth="1"/>
    <col min="15" max="15" width="6" customWidth="1"/>
    <col min="16" max="16" width="10.28515625" customWidth="1"/>
    <col min="17" max="17" width="4" customWidth="1"/>
    <col min="18" max="18" width="20.85546875" bestFit="1" customWidth="1"/>
    <col min="19" max="19" width="6" customWidth="1"/>
    <col min="20" max="20" width="10.28515625" customWidth="1"/>
    <col min="21" max="21" width="5.5703125" customWidth="1"/>
    <col min="22" max="22" width="23" bestFit="1" customWidth="1"/>
    <col min="23" max="23" width="7.7109375" customWidth="1"/>
    <col min="24" max="24" width="10.28515625" customWidth="1"/>
    <col min="25" max="25" width="5.5703125" customWidth="1"/>
    <col min="26" max="26" width="26.5703125" bestFit="1" customWidth="1"/>
    <col min="27" max="27" width="6" customWidth="1"/>
    <col min="28" max="28" width="10.28515625" customWidth="1"/>
    <col min="29" max="29" width="5.5703125" customWidth="1"/>
    <col min="30" max="30" width="31.7109375" bestFit="1" customWidth="1"/>
    <col min="31" max="31" width="6" customWidth="1"/>
    <col min="32" max="32" width="10.28515625" customWidth="1"/>
    <col min="33" max="33" width="5.5703125" customWidth="1"/>
    <col min="34" max="34" width="31.140625" bestFit="1" customWidth="1"/>
    <col min="35" max="35" width="27.85546875" bestFit="1" customWidth="1"/>
    <col min="36" max="36" width="27.7109375" bestFit="1" customWidth="1"/>
    <col min="37" max="37" width="33.7109375" bestFit="1" customWidth="1"/>
    <col min="38" max="38" width="25.85546875" bestFit="1" customWidth="1"/>
    <col min="39" max="39" width="28" bestFit="1" customWidth="1"/>
    <col min="40" max="40" width="31.5703125" bestFit="1" customWidth="1"/>
    <col min="41" max="41" width="36.7109375" bestFit="1" customWidth="1"/>
  </cols>
  <sheetData>
    <row r="1" spans="1:9" x14ac:dyDescent="0.25">
      <c r="A1" s="21" t="s">
        <v>173</v>
      </c>
      <c r="B1" t="s">
        <v>185</v>
      </c>
    </row>
    <row r="3" spans="1:9" x14ac:dyDescent="0.25">
      <c r="A3" s="21" t="s">
        <v>184</v>
      </c>
      <c r="B3" t="s">
        <v>186</v>
      </c>
      <c r="C3" t="s">
        <v>187</v>
      </c>
      <c r="D3" t="s">
        <v>188</v>
      </c>
      <c r="E3" t="s">
        <v>189</v>
      </c>
      <c r="F3" t="s">
        <v>193</v>
      </c>
      <c r="G3" t="s">
        <v>192</v>
      </c>
      <c r="H3" t="s">
        <v>191</v>
      </c>
      <c r="I3" t="s">
        <v>190</v>
      </c>
    </row>
    <row r="4" spans="1:9" x14ac:dyDescent="0.25">
      <c r="A4" s="22" t="s">
        <v>113</v>
      </c>
      <c r="B4" s="23">
        <v>4</v>
      </c>
      <c r="C4" s="23">
        <v>27859.05</v>
      </c>
      <c r="D4" s="23">
        <v>2</v>
      </c>
      <c r="E4" s="23">
        <v>3</v>
      </c>
      <c r="F4" s="23">
        <v>45241.4</v>
      </c>
      <c r="G4" s="23">
        <v>-0.38421335325608846</v>
      </c>
      <c r="H4" s="23">
        <v>6</v>
      </c>
      <c r="I4" s="23">
        <v>-0.5</v>
      </c>
    </row>
    <row r="5" spans="1:9" x14ac:dyDescent="0.25">
      <c r="A5" s="22" t="s">
        <v>56</v>
      </c>
      <c r="B5" s="23">
        <v>93</v>
      </c>
      <c r="C5" s="23">
        <v>36049.15</v>
      </c>
      <c r="D5" s="23">
        <v>0</v>
      </c>
      <c r="E5" s="23">
        <v>3</v>
      </c>
      <c r="F5" s="23">
        <v>42086.33</v>
      </c>
      <c r="G5" s="23">
        <v>-0.14344752797404764</v>
      </c>
      <c r="H5" s="23">
        <v>4</v>
      </c>
      <c r="I5" s="23">
        <v>-0.25</v>
      </c>
    </row>
    <row r="6" spans="1:9" x14ac:dyDescent="0.25">
      <c r="A6" s="22" t="s">
        <v>18</v>
      </c>
      <c r="B6" s="23">
        <v>5</v>
      </c>
      <c r="C6" s="23">
        <v>142247.37</v>
      </c>
      <c r="D6" s="23">
        <v>4</v>
      </c>
      <c r="E6" s="23">
        <v>12</v>
      </c>
      <c r="F6" s="23">
        <v>134829.72</v>
      </c>
      <c r="G6" s="23">
        <v>5.5014947742975315E-2</v>
      </c>
      <c r="H6" s="23">
        <v>14</v>
      </c>
      <c r="I6" s="23">
        <v>-0.14285714285714285</v>
      </c>
    </row>
    <row r="7" spans="1:9" x14ac:dyDescent="0.25">
      <c r="A7" s="22" t="s">
        <v>61</v>
      </c>
      <c r="B7" s="23">
        <v>6</v>
      </c>
      <c r="C7" s="23">
        <v>18340</v>
      </c>
      <c r="D7" s="23">
        <v>0</v>
      </c>
      <c r="E7" s="23">
        <v>2</v>
      </c>
      <c r="F7" s="23">
        <v>60480</v>
      </c>
      <c r="G7" s="23">
        <v>-0.6967592592592593</v>
      </c>
      <c r="H7" s="23">
        <v>6</v>
      </c>
      <c r="I7" s="23">
        <v>-0.66666666666666663</v>
      </c>
    </row>
    <row r="8" spans="1:9" x14ac:dyDescent="0.25">
      <c r="A8" s="22" t="s">
        <v>65</v>
      </c>
      <c r="B8" s="23">
        <v>1035</v>
      </c>
      <c r="C8" s="23">
        <v>46980.22</v>
      </c>
      <c r="D8" s="23">
        <v>0</v>
      </c>
      <c r="E8" s="23">
        <v>5</v>
      </c>
      <c r="F8" s="23">
        <v>32447.49</v>
      </c>
      <c r="G8" s="23">
        <v>0.44788456672611654</v>
      </c>
      <c r="H8" s="23">
        <v>3</v>
      </c>
      <c r="I8" s="23">
        <v>0.66666666666666663</v>
      </c>
    </row>
    <row r="9" spans="1:9" x14ac:dyDescent="0.25">
      <c r="A9" s="22" t="s">
        <v>37</v>
      </c>
      <c r="B9" s="23">
        <v>86</v>
      </c>
      <c r="C9" s="23">
        <v>57656.29</v>
      </c>
      <c r="D9" s="23">
        <v>1</v>
      </c>
      <c r="E9" s="23">
        <v>4</v>
      </c>
      <c r="F9" s="23">
        <v>100419.93</v>
      </c>
      <c r="G9" s="23">
        <v>-0.42584813592281928</v>
      </c>
      <c r="H9" s="23">
        <v>8</v>
      </c>
      <c r="I9" s="23">
        <v>-0.5</v>
      </c>
    </row>
    <row r="10" spans="1:9" x14ac:dyDescent="0.25">
      <c r="A10" s="22" t="s">
        <v>21</v>
      </c>
      <c r="B10" s="23">
        <v>94</v>
      </c>
      <c r="C10" s="23">
        <v>86888.87</v>
      </c>
      <c r="D10" s="23">
        <v>0</v>
      </c>
      <c r="E10" s="23">
        <v>8</v>
      </c>
      <c r="F10" s="23">
        <v>61949.15</v>
      </c>
      <c r="G10" s="23">
        <v>0.40258373198018044</v>
      </c>
      <c r="H10" s="23">
        <v>6</v>
      </c>
      <c r="I10" s="23">
        <v>0.33333333333333331</v>
      </c>
    </row>
    <row r="11" spans="1:9" x14ac:dyDescent="0.25">
      <c r="A11" s="22" t="s">
        <v>132</v>
      </c>
      <c r="B11" s="23">
        <v>128</v>
      </c>
      <c r="C11" s="23">
        <v>27953.46</v>
      </c>
      <c r="D11" s="23">
        <v>0</v>
      </c>
      <c r="E11" s="23">
        <v>3</v>
      </c>
      <c r="F11" s="23">
        <v>33785.949999999997</v>
      </c>
      <c r="G11" s="23">
        <v>-0.17263063492368866</v>
      </c>
      <c r="H11" s="23">
        <v>4</v>
      </c>
      <c r="I11" s="23">
        <v>-0.25</v>
      </c>
    </row>
    <row r="12" spans="1:9" x14ac:dyDescent="0.25">
      <c r="A12" s="22" t="s">
        <v>76</v>
      </c>
      <c r="B12" s="23">
        <v>1073</v>
      </c>
      <c r="C12" s="23">
        <v>112601.89</v>
      </c>
      <c r="D12" s="23">
        <v>0</v>
      </c>
      <c r="E12" s="23">
        <v>13</v>
      </c>
      <c r="F12" s="23">
        <v>42827.34</v>
      </c>
      <c r="G12" s="23">
        <v>1.6292057830348561</v>
      </c>
      <c r="H12" s="23">
        <v>6</v>
      </c>
      <c r="I12" s="23">
        <v>1.1666666666666667</v>
      </c>
    </row>
    <row r="13" spans="1:9" x14ac:dyDescent="0.25">
      <c r="A13" s="22" t="s">
        <v>30</v>
      </c>
      <c r="B13" s="23">
        <v>1064</v>
      </c>
      <c r="C13" s="23">
        <v>158321.79999999999</v>
      </c>
      <c r="D13" s="23">
        <v>0</v>
      </c>
      <c r="E13" s="23">
        <v>15</v>
      </c>
      <c r="F13" s="23">
        <v>26692.98</v>
      </c>
      <c r="G13" s="23">
        <v>4.931214873723353</v>
      </c>
      <c r="H13" s="23">
        <v>3</v>
      </c>
      <c r="I13" s="23">
        <v>4</v>
      </c>
    </row>
    <row r="14" spans="1:9" x14ac:dyDescent="0.25">
      <c r="A14" s="22" t="s">
        <v>49</v>
      </c>
      <c r="B14" s="23">
        <v>1070</v>
      </c>
      <c r="C14" s="23">
        <v>72377.210000000006</v>
      </c>
      <c r="D14" s="23">
        <v>7</v>
      </c>
      <c r="E14" s="23">
        <v>5</v>
      </c>
      <c r="F14" s="23">
        <v>36706.14</v>
      </c>
      <c r="G14" s="23">
        <v>0.97180117549815936</v>
      </c>
      <c r="H14" s="23">
        <v>3</v>
      </c>
      <c r="I14" s="23">
        <v>0.66666666666666663</v>
      </c>
    </row>
    <row r="15" spans="1:9" x14ac:dyDescent="0.25">
      <c r="A15" s="22" t="s">
        <v>17</v>
      </c>
      <c r="B15" s="23">
        <v>1009</v>
      </c>
      <c r="C15" s="23">
        <v>41823.699999999997</v>
      </c>
      <c r="D15" s="23">
        <v>1</v>
      </c>
      <c r="E15" s="23">
        <v>5</v>
      </c>
      <c r="F15" s="23">
        <v>28578.44</v>
      </c>
      <c r="G15" s="23">
        <v>0.46347036437258293</v>
      </c>
      <c r="H15" s="23">
        <v>3</v>
      </c>
      <c r="I15" s="23">
        <v>0.66666666666666663</v>
      </c>
    </row>
    <row r="16" spans="1:9" x14ac:dyDescent="0.25">
      <c r="A16" s="22" t="s">
        <v>141</v>
      </c>
      <c r="B16" s="23">
        <v>13</v>
      </c>
      <c r="C16" s="23">
        <v>28360</v>
      </c>
      <c r="D16" s="23">
        <v>0</v>
      </c>
      <c r="E16" s="23">
        <v>3</v>
      </c>
      <c r="F16" s="23">
        <v>43460</v>
      </c>
      <c r="G16" s="23">
        <v>-0.34744592728946155</v>
      </c>
      <c r="H16" s="23">
        <v>5</v>
      </c>
      <c r="I16" s="23">
        <v>-0.4</v>
      </c>
    </row>
    <row r="17" spans="1:9" x14ac:dyDescent="0.25">
      <c r="A17" s="22" t="s">
        <v>99</v>
      </c>
      <c r="B17" s="23">
        <v>9</v>
      </c>
      <c r="C17" s="23">
        <v>74596.34</v>
      </c>
      <c r="D17" s="23">
        <v>0</v>
      </c>
      <c r="E17" s="23">
        <v>9</v>
      </c>
      <c r="F17" s="23">
        <v>78088.53</v>
      </c>
      <c r="G17" s="23">
        <v>-4.4720908435592302E-2</v>
      </c>
      <c r="H17" s="23">
        <v>9</v>
      </c>
      <c r="I17" s="23">
        <v>0</v>
      </c>
    </row>
    <row r="18" spans="1:9" x14ac:dyDescent="0.25">
      <c r="A18" s="22" t="s">
        <v>112</v>
      </c>
      <c r="B18" s="23">
        <v>12</v>
      </c>
      <c r="C18" s="23">
        <v>38797.910000000003</v>
      </c>
      <c r="D18" s="23">
        <v>0</v>
      </c>
      <c r="E18" s="23">
        <v>4</v>
      </c>
      <c r="F18" s="23">
        <v>63875.54</v>
      </c>
      <c r="G18" s="23">
        <v>-0.39260145589375833</v>
      </c>
      <c r="H18" s="23">
        <v>7</v>
      </c>
      <c r="I18" s="23">
        <v>-0.42857142857142855</v>
      </c>
    </row>
    <row r="19" spans="1:9" x14ac:dyDescent="0.25">
      <c r="A19" s="22" t="s">
        <v>96</v>
      </c>
      <c r="B19" s="23">
        <v>1033</v>
      </c>
      <c r="C19" s="23">
        <v>38946.07</v>
      </c>
      <c r="D19" s="23">
        <v>0</v>
      </c>
      <c r="E19" s="23">
        <v>4</v>
      </c>
      <c r="F19" s="23">
        <v>7650</v>
      </c>
      <c r="G19" s="23">
        <v>4.0909895424836602</v>
      </c>
      <c r="H19" s="23">
        <v>1</v>
      </c>
      <c r="I19" s="23">
        <v>3</v>
      </c>
    </row>
    <row r="20" spans="1:9" x14ac:dyDescent="0.25">
      <c r="A20" s="22" t="s">
        <v>62</v>
      </c>
      <c r="B20" s="23">
        <v>16</v>
      </c>
      <c r="C20" s="23">
        <v>57825.4</v>
      </c>
      <c r="D20" s="23">
        <v>1</v>
      </c>
      <c r="E20" s="23">
        <v>8</v>
      </c>
      <c r="F20" s="23">
        <v>17933.900000000001</v>
      </c>
      <c r="G20" s="23">
        <v>2.2243627989450148</v>
      </c>
      <c r="H20" s="23">
        <v>2</v>
      </c>
      <c r="I20" s="23">
        <v>3</v>
      </c>
    </row>
    <row r="21" spans="1:9" x14ac:dyDescent="0.25">
      <c r="A21" s="22" t="s">
        <v>45</v>
      </c>
      <c r="B21" s="23">
        <v>165</v>
      </c>
      <c r="C21" s="23">
        <v>94610.62</v>
      </c>
      <c r="D21" s="23">
        <v>0</v>
      </c>
      <c r="E21" s="23">
        <v>8</v>
      </c>
      <c r="F21" s="23">
        <v>68377.179999999993</v>
      </c>
      <c r="G21" s="23">
        <v>0.38365782268294779</v>
      </c>
      <c r="H21" s="23">
        <v>6</v>
      </c>
      <c r="I21" s="23">
        <v>0.33333333333333331</v>
      </c>
    </row>
    <row r="22" spans="1:9" x14ac:dyDescent="0.25">
      <c r="A22" s="22" t="s">
        <v>109</v>
      </c>
      <c r="B22" s="23">
        <v>29</v>
      </c>
      <c r="C22" s="23">
        <v>213341.78</v>
      </c>
      <c r="D22" s="23">
        <v>0</v>
      </c>
      <c r="E22" s="23">
        <v>14</v>
      </c>
      <c r="F22" s="23">
        <v>145950.57</v>
      </c>
      <c r="G22" s="23">
        <v>0.46173995757604774</v>
      </c>
      <c r="H22" s="23">
        <v>14</v>
      </c>
      <c r="I22" s="23">
        <v>0</v>
      </c>
    </row>
    <row r="23" spans="1:9" x14ac:dyDescent="0.25">
      <c r="A23" s="22" t="s">
        <v>131</v>
      </c>
      <c r="B23" s="23">
        <v>1065</v>
      </c>
      <c r="C23" s="23">
        <v>14495</v>
      </c>
      <c r="D23" s="23">
        <v>0</v>
      </c>
      <c r="E23" s="23">
        <v>2</v>
      </c>
      <c r="F23" s="23">
        <v>66921.89</v>
      </c>
      <c r="G23" s="23">
        <v>-0.78340420451365012</v>
      </c>
      <c r="H23" s="23">
        <v>6</v>
      </c>
      <c r="I23" s="23">
        <v>-0.66666666666666663</v>
      </c>
    </row>
    <row r="24" spans="1:9" x14ac:dyDescent="0.25">
      <c r="A24" s="22" t="s">
        <v>50</v>
      </c>
      <c r="B24" s="23">
        <v>1017</v>
      </c>
      <c r="C24" s="23">
        <v>83648.679999999993</v>
      </c>
      <c r="D24" s="23">
        <v>0</v>
      </c>
      <c r="E24" s="23">
        <v>8</v>
      </c>
      <c r="F24" s="23">
        <v>64432.06</v>
      </c>
      <c r="G24" s="23">
        <v>0.2982462457354304</v>
      </c>
      <c r="H24" s="23">
        <v>6</v>
      </c>
      <c r="I24" s="23">
        <v>0.33333333333333331</v>
      </c>
    </row>
    <row r="25" spans="1:9" x14ac:dyDescent="0.25">
      <c r="A25" s="22" t="s">
        <v>43</v>
      </c>
      <c r="B25" s="23">
        <v>17</v>
      </c>
      <c r="C25" s="23">
        <v>126623.64</v>
      </c>
      <c r="D25" s="23">
        <v>1</v>
      </c>
      <c r="E25" s="23">
        <v>13</v>
      </c>
      <c r="F25" s="23">
        <v>63205.03</v>
      </c>
      <c r="G25" s="23">
        <v>1.0033791614369933</v>
      </c>
      <c r="H25" s="23">
        <v>7</v>
      </c>
      <c r="I25" s="23">
        <v>0.8571428571428571</v>
      </c>
    </row>
    <row r="26" spans="1:9" x14ac:dyDescent="0.25">
      <c r="A26" s="22" t="s">
        <v>22</v>
      </c>
      <c r="B26" s="23">
        <v>1074</v>
      </c>
      <c r="C26" s="23">
        <v>53210.55</v>
      </c>
      <c r="D26" s="23">
        <v>0</v>
      </c>
      <c r="E26" s="23">
        <v>6</v>
      </c>
      <c r="F26" s="23">
        <v>12270</v>
      </c>
      <c r="G26" s="23">
        <v>3.3366381418092912</v>
      </c>
      <c r="H26" s="23">
        <v>1</v>
      </c>
      <c r="I26" s="23">
        <v>5</v>
      </c>
    </row>
    <row r="27" spans="1:9" x14ac:dyDescent="0.25">
      <c r="A27" s="22" t="s">
        <v>102</v>
      </c>
      <c r="B27" s="23">
        <v>61</v>
      </c>
      <c r="C27" s="23">
        <v>68136.95</v>
      </c>
      <c r="D27" s="23">
        <v>0</v>
      </c>
      <c r="E27" s="23">
        <v>7</v>
      </c>
      <c r="F27" s="23">
        <v>15971.37</v>
      </c>
      <c r="G27" s="23">
        <v>3.2661931944473137</v>
      </c>
      <c r="H27" s="23">
        <v>2</v>
      </c>
      <c r="I27" s="23">
        <v>2.5</v>
      </c>
    </row>
    <row r="28" spans="1:9" x14ac:dyDescent="0.25">
      <c r="A28" s="22" t="s">
        <v>25</v>
      </c>
      <c r="B28" s="23">
        <v>20</v>
      </c>
      <c r="C28" s="23">
        <v>17911.41</v>
      </c>
      <c r="D28" s="23">
        <v>0</v>
      </c>
      <c r="E28" s="23">
        <v>2</v>
      </c>
      <c r="F28" s="23">
        <v>8262.73</v>
      </c>
      <c r="G28" s="23">
        <v>1.1677351190224055</v>
      </c>
      <c r="H28" s="23">
        <v>1</v>
      </c>
      <c r="I28" s="23">
        <v>1</v>
      </c>
    </row>
    <row r="29" spans="1:9" x14ac:dyDescent="0.25">
      <c r="A29" s="22" t="s">
        <v>42</v>
      </c>
      <c r="B29" s="23">
        <v>1029</v>
      </c>
      <c r="C29" s="23">
        <v>50526.400000000001</v>
      </c>
      <c r="D29" s="23">
        <v>0</v>
      </c>
      <c r="E29" s="23">
        <v>6</v>
      </c>
      <c r="F29" s="23">
        <v>20185</v>
      </c>
      <c r="G29" s="23">
        <v>1.5031657171166708</v>
      </c>
      <c r="H29" s="23">
        <v>2</v>
      </c>
      <c r="I29" s="23">
        <v>2</v>
      </c>
    </row>
    <row r="30" spans="1:9" x14ac:dyDescent="0.25">
      <c r="A30" s="22" t="s">
        <v>29</v>
      </c>
      <c r="B30" s="23">
        <v>82</v>
      </c>
      <c r="C30" s="23">
        <v>80735.759999999995</v>
      </c>
      <c r="D30" s="23">
        <v>0</v>
      </c>
      <c r="E30" s="23">
        <v>10</v>
      </c>
      <c r="F30" s="23">
        <v>81564.210000000006</v>
      </c>
      <c r="G30" s="23">
        <v>-1.0157028431955775E-2</v>
      </c>
      <c r="H30" s="23">
        <v>8</v>
      </c>
      <c r="I30" s="23">
        <v>0.25</v>
      </c>
    </row>
    <row r="31" spans="1:9" x14ac:dyDescent="0.25">
      <c r="A31" s="22" t="s">
        <v>35</v>
      </c>
      <c r="B31" s="23">
        <v>30</v>
      </c>
      <c r="C31" s="23">
        <v>71394.289999999994</v>
      </c>
      <c r="D31" s="23">
        <v>2</v>
      </c>
      <c r="E31" s="23">
        <v>6</v>
      </c>
      <c r="F31" s="23">
        <v>71893.77</v>
      </c>
      <c r="G31" s="23">
        <v>-6.9474726391453735E-3</v>
      </c>
      <c r="H31" s="23">
        <v>8</v>
      </c>
      <c r="I31" s="23">
        <v>-0.25</v>
      </c>
    </row>
    <row r="32" spans="1:9" x14ac:dyDescent="0.25">
      <c r="A32" s="22" t="s">
        <v>40</v>
      </c>
      <c r="B32" s="23">
        <v>1058</v>
      </c>
      <c r="C32" s="23">
        <v>66664</v>
      </c>
      <c r="D32" s="23">
        <v>6</v>
      </c>
      <c r="E32" s="23">
        <v>4</v>
      </c>
      <c r="F32" s="23">
        <v>26001</v>
      </c>
      <c r="G32" s="23">
        <v>1.5639013884081381</v>
      </c>
      <c r="H32" s="23">
        <v>2</v>
      </c>
      <c r="I32" s="23">
        <v>1</v>
      </c>
    </row>
    <row r="33" spans="1:9" x14ac:dyDescent="0.25">
      <c r="A33" s="22" t="s">
        <v>41</v>
      </c>
      <c r="B33" s="23">
        <v>27</v>
      </c>
      <c r="C33" s="23">
        <v>50378.65</v>
      </c>
      <c r="D33" s="23">
        <v>0</v>
      </c>
      <c r="E33" s="23">
        <v>3</v>
      </c>
      <c r="F33" s="23">
        <v>74620.09</v>
      </c>
      <c r="G33" s="23">
        <v>-0.32486479177390426</v>
      </c>
      <c r="H33" s="23">
        <v>6</v>
      </c>
      <c r="I33" s="23">
        <v>-0.5</v>
      </c>
    </row>
    <row r="34" spans="1:9" x14ac:dyDescent="0.25">
      <c r="A34" s="22" t="s">
        <v>32</v>
      </c>
      <c r="B34" s="23">
        <v>38</v>
      </c>
      <c r="C34" s="23">
        <v>53440.6</v>
      </c>
      <c r="D34" s="23">
        <v>3</v>
      </c>
      <c r="E34" s="23">
        <v>5</v>
      </c>
      <c r="F34" s="23">
        <v>97276.38</v>
      </c>
      <c r="G34" s="23">
        <v>-0.450631283771045</v>
      </c>
      <c r="H34" s="23">
        <v>7</v>
      </c>
      <c r="I34" s="23">
        <v>-0.2857142857142857</v>
      </c>
    </row>
    <row r="35" spans="1:9" x14ac:dyDescent="0.25">
      <c r="A35" s="22" t="s">
        <v>98</v>
      </c>
      <c r="B35" s="23">
        <v>39</v>
      </c>
      <c r="C35" s="23">
        <v>36139.53</v>
      </c>
      <c r="D35" s="23">
        <v>3</v>
      </c>
      <c r="E35" s="23">
        <v>3</v>
      </c>
      <c r="F35" s="23">
        <v>73779.97</v>
      </c>
      <c r="G35" s="23">
        <v>-0.5101715275839771</v>
      </c>
      <c r="H35" s="23">
        <v>8</v>
      </c>
      <c r="I35" s="23">
        <v>-0.625</v>
      </c>
    </row>
    <row r="36" spans="1:9" x14ac:dyDescent="0.25">
      <c r="A36" s="22" t="s">
        <v>134</v>
      </c>
      <c r="B36" s="23">
        <v>42</v>
      </c>
      <c r="C36" s="23">
        <v>80730.87</v>
      </c>
      <c r="D36" s="23">
        <v>0</v>
      </c>
      <c r="E36" s="23">
        <v>7</v>
      </c>
      <c r="F36" s="23">
        <v>58141</v>
      </c>
      <c r="G36" s="23">
        <v>0.38853597289348302</v>
      </c>
      <c r="H36" s="23">
        <v>5</v>
      </c>
      <c r="I36" s="23">
        <v>0.4</v>
      </c>
    </row>
    <row r="37" spans="1:9" x14ac:dyDescent="0.25">
      <c r="A37" s="22" t="s">
        <v>106</v>
      </c>
      <c r="B37" s="23">
        <v>100</v>
      </c>
      <c r="C37" s="23">
        <v>15554.51</v>
      </c>
      <c r="D37" s="23">
        <v>0</v>
      </c>
      <c r="E37" s="23">
        <v>2</v>
      </c>
      <c r="F37" s="23">
        <v>8000</v>
      </c>
      <c r="G37" s="23">
        <v>0.94431375000000006</v>
      </c>
      <c r="H37" s="23">
        <v>1</v>
      </c>
      <c r="I37" s="23">
        <v>1</v>
      </c>
    </row>
    <row r="38" spans="1:9" x14ac:dyDescent="0.25">
      <c r="A38" s="22" t="s">
        <v>47</v>
      </c>
      <c r="B38" s="23">
        <v>110</v>
      </c>
      <c r="C38" s="23">
        <v>7796.15</v>
      </c>
      <c r="D38" s="23">
        <v>0</v>
      </c>
      <c r="E38" s="23">
        <v>1</v>
      </c>
      <c r="F38" s="23">
        <v>26266.5</v>
      </c>
      <c r="G38" s="23">
        <v>-0.70319037557344899</v>
      </c>
      <c r="H38" s="23">
        <v>3</v>
      </c>
      <c r="I38" s="23">
        <v>-0.66666666666666663</v>
      </c>
    </row>
    <row r="39" spans="1:9" x14ac:dyDescent="0.25">
      <c r="A39" s="22" t="s">
        <v>51</v>
      </c>
      <c r="B39" s="23">
        <v>1051</v>
      </c>
      <c r="C39" s="23">
        <v>198411</v>
      </c>
      <c r="D39" s="23">
        <v>0</v>
      </c>
      <c r="E39" s="23">
        <v>17</v>
      </c>
      <c r="F39" s="23">
        <v>133772.72</v>
      </c>
      <c r="G39" s="23">
        <v>0.48319477992224424</v>
      </c>
      <c r="H39" s="23">
        <v>15</v>
      </c>
      <c r="I39" s="23">
        <v>0.13333333333333333</v>
      </c>
    </row>
    <row r="40" spans="1:9" x14ac:dyDescent="0.25">
      <c r="A40" s="22" t="s">
        <v>54</v>
      </c>
      <c r="B40" s="23">
        <v>79</v>
      </c>
      <c r="C40" s="23">
        <v>22200.81</v>
      </c>
      <c r="D40" s="23">
        <v>2</v>
      </c>
      <c r="E40" s="23">
        <v>2</v>
      </c>
      <c r="F40" s="23">
        <v>39758.300000000003</v>
      </c>
      <c r="G40" s="23">
        <v>-0.44160565215313535</v>
      </c>
      <c r="H40" s="23">
        <v>4</v>
      </c>
      <c r="I40" s="23">
        <v>-0.5</v>
      </c>
    </row>
    <row r="41" spans="1:9" x14ac:dyDescent="0.25">
      <c r="A41" s="22" t="s">
        <v>55</v>
      </c>
      <c r="B41" s="23">
        <v>1063</v>
      </c>
      <c r="C41" s="23">
        <v>67379.490000000005</v>
      </c>
      <c r="D41" s="23">
        <v>0</v>
      </c>
      <c r="E41" s="23">
        <v>7</v>
      </c>
      <c r="F41" s="23">
        <v>22174.6</v>
      </c>
      <c r="G41" s="23">
        <v>2.0385887456819969</v>
      </c>
      <c r="H41" s="23">
        <v>3</v>
      </c>
      <c r="I41" s="23">
        <v>1.3333333333333333</v>
      </c>
    </row>
    <row r="42" spans="1:9" x14ac:dyDescent="0.25">
      <c r="A42" s="22" t="s">
        <v>57</v>
      </c>
      <c r="B42" s="23">
        <v>1054</v>
      </c>
      <c r="C42" s="23">
        <v>82187.73</v>
      </c>
      <c r="D42" s="23">
        <v>0</v>
      </c>
      <c r="E42" s="23">
        <v>9</v>
      </c>
      <c r="F42" s="23">
        <v>25780</v>
      </c>
      <c r="G42" s="23">
        <v>2.1880422808378586</v>
      </c>
      <c r="H42" s="23">
        <v>3</v>
      </c>
      <c r="I42" s="23">
        <v>2</v>
      </c>
    </row>
    <row r="43" spans="1:9" x14ac:dyDescent="0.25">
      <c r="A43" s="22" t="s">
        <v>66</v>
      </c>
      <c r="B43" s="23">
        <v>49</v>
      </c>
      <c r="C43" s="23">
        <v>23794.57</v>
      </c>
      <c r="D43" s="23">
        <v>0</v>
      </c>
      <c r="E43" s="23">
        <v>2</v>
      </c>
      <c r="F43" s="23">
        <v>40074.65</v>
      </c>
      <c r="G43" s="23">
        <v>-0.40624384741975289</v>
      </c>
      <c r="H43" s="23">
        <v>2</v>
      </c>
      <c r="I43" s="23">
        <v>0</v>
      </c>
    </row>
    <row r="44" spans="1:9" x14ac:dyDescent="0.25">
      <c r="A44" s="22" t="s">
        <v>110</v>
      </c>
      <c r="B44" s="23">
        <v>31</v>
      </c>
      <c r="C44" s="23">
        <v>153781</v>
      </c>
      <c r="D44" s="23">
        <v>0</v>
      </c>
      <c r="E44" s="23">
        <v>14</v>
      </c>
      <c r="F44" s="23">
        <v>130971.45</v>
      </c>
      <c r="G44" s="23">
        <v>0.17415665780595696</v>
      </c>
      <c r="H44" s="23">
        <v>10</v>
      </c>
      <c r="I44" s="23">
        <v>0.4</v>
      </c>
    </row>
    <row r="45" spans="1:9" x14ac:dyDescent="0.25">
      <c r="A45" s="22" t="s">
        <v>93</v>
      </c>
      <c r="B45" s="23">
        <v>1019</v>
      </c>
      <c r="C45" s="23">
        <v>22781.87</v>
      </c>
      <c r="D45" s="23">
        <v>0</v>
      </c>
      <c r="E45" s="23">
        <v>2</v>
      </c>
      <c r="F45" s="23">
        <v>61081.29</v>
      </c>
      <c r="G45" s="23">
        <v>-0.62702375801165955</v>
      </c>
      <c r="H45" s="23">
        <v>5</v>
      </c>
      <c r="I45" s="23">
        <v>-0.6</v>
      </c>
    </row>
    <row r="46" spans="1:9" x14ac:dyDescent="0.25">
      <c r="A46" s="22" t="s">
        <v>100</v>
      </c>
      <c r="B46" s="23">
        <v>52</v>
      </c>
      <c r="C46" s="23">
        <v>154430.12</v>
      </c>
      <c r="D46" s="23">
        <v>4</v>
      </c>
      <c r="E46" s="23">
        <v>14</v>
      </c>
      <c r="F46" s="23">
        <v>142535.16</v>
      </c>
      <c r="G46" s="23">
        <v>8.3452812625319894E-2</v>
      </c>
      <c r="H46" s="23">
        <v>15</v>
      </c>
      <c r="I46" s="23">
        <v>-6.6666666666666666E-2</v>
      </c>
    </row>
    <row r="47" spans="1:9" x14ac:dyDescent="0.25">
      <c r="A47" s="22" t="s">
        <v>28</v>
      </c>
      <c r="B47" s="23">
        <v>81</v>
      </c>
      <c r="C47" s="23">
        <v>30607.82</v>
      </c>
      <c r="D47" s="23">
        <v>0</v>
      </c>
      <c r="E47" s="23">
        <v>3</v>
      </c>
      <c r="F47" s="23">
        <v>28130.81</v>
      </c>
      <c r="G47" s="23">
        <v>8.8053276816415824E-2</v>
      </c>
      <c r="H47" s="23">
        <v>3</v>
      </c>
      <c r="I47" s="23">
        <v>0</v>
      </c>
    </row>
    <row r="48" spans="1:9" x14ac:dyDescent="0.25">
      <c r="A48" s="22" t="s">
        <v>114</v>
      </c>
      <c r="B48" s="23">
        <v>55</v>
      </c>
      <c r="C48" s="23">
        <v>43311.66</v>
      </c>
      <c r="D48" s="23">
        <v>0</v>
      </c>
      <c r="E48" s="23">
        <v>5</v>
      </c>
      <c r="F48" s="23">
        <v>93232.12</v>
      </c>
      <c r="G48" s="23">
        <v>-0.53544272081338484</v>
      </c>
      <c r="H48" s="23">
        <v>8</v>
      </c>
      <c r="I48" s="23">
        <v>-0.375</v>
      </c>
    </row>
    <row r="49" spans="1:9" x14ac:dyDescent="0.25">
      <c r="A49" s="22" t="s">
        <v>78</v>
      </c>
      <c r="B49" s="23">
        <v>54</v>
      </c>
      <c r="C49" s="23">
        <v>94066.45</v>
      </c>
      <c r="D49" s="23">
        <v>0</v>
      </c>
      <c r="E49" s="23">
        <v>7</v>
      </c>
      <c r="F49" s="23">
        <v>63331.7</v>
      </c>
      <c r="G49" s="23">
        <v>0.48529804189686998</v>
      </c>
      <c r="H49" s="23">
        <v>6</v>
      </c>
      <c r="I49" s="23">
        <v>0.16666666666666666</v>
      </c>
    </row>
    <row r="50" spans="1:9" x14ac:dyDescent="0.25">
      <c r="A50" s="22" t="s">
        <v>59</v>
      </c>
      <c r="B50" s="23">
        <v>23</v>
      </c>
      <c r="C50" s="23">
        <v>0</v>
      </c>
      <c r="D50" s="23">
        <v>0</v>
      </c>
      <c r="E50" s="23">
        <v>0</v>
      </c>
      <c r="F50" s="23">
        <v>64751.46</v>
      </c>
      <c r="G50" s="23">
        <v>-1</v>
      </c>
      <c r="H50" s="23">
        <v>8</v>
      </c>
      <c r="I50" s="23">
        <v>-1</v>
      </c>
    </row>
    <row r="51" spans="1:9" x14ac:dyDescent="0.25">
      <c r="A51" s="22" t="s">
        <v>44</v>
      </c>
      <c r="B51" s="23">
        <v>19</v>
      </c>
      <c r="C51" s="23">
        <v>153745.15</v>
      </c>
      <c r="D51" s="23">
        <v>0</v>
      </c>
      <c r="E51" s="23">
        <v>19</v>
      </c>
      <c r="F51" s="23">
        <v>112791.89</v>
      </c>
      <c r="G51" s="23">
        <v>0.36308692052238856</v>
      </c>
      <c r="H51" s="23">
        <v>13</v>
      </c>
      <c r="I51" s="23">
        <v>0.46153846153846156</v>
      </c>
    </row>
    <row r="52" spans="1:9" x14ac:dyDescent="0.25">
      <c r="A52" s="22" t="s">
        <v>67</v>
      </c>
      <c r="B52" s="23">
        <v>1067</v>
      </c>
      <c r="C52" s="23">
        <v>254015.72</v>
      </c>
      <c r="D52" s="23">
        <v>0</v>
      </c>
      <c r="E52" s="23">
        <v>24</v>
      </c>
      <c r="F52" s="23">
        <v>97476.51</v>
      </c>
      <c r="G52" s="23">
        <v>1.6059172615022843</v>
      </c>
      <c r="H52" s="23">
        <v>10</v>
      </c>
      <c r="I52" s="23">
        <v>1.4</v>
      </c>
    </row>
    <row r="53" spans="1:9" x14ac:dyDescent="0.25">
      <c r="A53" s="22" t="s">
        <v>69</v>
      </c>
      <c r="B53" s="23">
        <v>56</v>
      </c>
      <c r="C53" s="23">
        <v>30125.46</v>
      </c>
      <c r="D53" s="23">
        <v>0</v>
      </c>
      <c r="E53" s="23">
        <v>4</v>
      </c>
      <c r="F53" s="23">
        <v>78444.86</v>
      </c>
      <c r="G53" s="23">
        <v>-0.61596642533366752</v>
      </c>
      <c r="H53" s="23">
        <v>8</v>
      </c>
      <c r="I53" s="23">
        <v>-0.5</v>
      </c>
    </row>
    <row r="54" spans="1:9" x14ac:dyDescent="0.25">
      <c r="A54" s="22" t="s">
        <v>74</v>
      </c>
      <c r="B54" s="23">
        <v>1005</v>
      </c>
      <c r="C54" s="23">
        <v>29568.93</v>
      </c>
      <c r="D54" s="23">
        <v>0</v>
      </c>
      <c r="E54" s="23">
        <v>3</v>
      </c>
      <c r="F54" s="23">
        <v>46426.77</v>
      </c>
      <c r="G54" s="23">
        <v>-0.36310602697538508</v>
      </c>
      <c r="H54" s="23">
        <v>5</v>
      </c>
      <c r="I54" s="23">
        <v>-0.4</v>
      </c>
    </row>
    <row r="55" spans="1:9" x14ac:dyDescent="0.25">
      <c r="A55" s="22" t="s">
        <v>77</v>
      </c>
      <c r="B55" s="23">
        <v>1037</v>
      </c>
      <c r="C55" s="23">
        <v>8788.4699999999993</v>
      </c>
      <c r="D55" s="23">
        <v>0</v>
      </c>
      <c r="E55" s="23">
        <v>1</v>
      </c>
      <c r="F55" s="23">
        <v>8931.07</v>
      </c>
      <c r="G55" s="23">
        <v>-1.5966731869753611E-2</v>
      </c>
      <c r="H55" s="23">
        <v>1</v>
      </c>
      <c r="I55" s="23">
        <v>0</v>
      </c>
    </row>
    <row r="56" spans="1:9" x14ac:dyDescent="0.25">
      <c r="A56" s="22" t="s">
        <v>72</v>
      </c>
      <c r="B56" s="23">
        <v>65</v>
      </c>
      <c r="C56" s="23">
        <v>79840</v>
      </c>
      <c r="D56" s="23">
        <v>0</v>
      </c>
      <c r="E56" s="23">
        <v>9</v>
      </c>
      <c r="F56" s="23">
        <v>7650</v>
      </c>
      <c r="G56" s="23">
        <v>9.4366013071895427</v>
      </c>
      <c r="H56" s="23">
        <v>1</v>
      </c>
      <c r="I56" s="23">
        <v>8</v>
      </c>
    </row>
    <row r="57" spans="1:9" x14ac:dyDescent="0.25">
      <c r="A57" s="22" t="s">
        <v>79</v>
      </c>
      <c r="B57" s="23">
        <v>1007</v>
      </c>
      <c r="C57" s="23">
        <v>367780.76</v>
      </c>
      <c r="D57" s="23">
        <v>0</v>
      </c>
      <c r="E57" s="23">
        <v>42</v>
      </c>
      <c r="F57" s="23">
        <v>341194.21</v>
      </c>
      <c r="G57" s="23">
        <v>7.7922043284380432E-2</v>
      </c>
      <c r="H57" s="23">
        <v>41</v>
      </c>
      <c r="I57" s="23">
        <v>2.4390243902439025E-2</v>
      </c>
    </row>
    <row r="58" spans="1:9" x14ac:dyDescent="0.25">
      <c r="A58" s="22" t="s">
        <v>80</v>
      </c>
      <c r="B58" s="23">
        <v>67</v>
      </c>
      <c r="C58" s="23">
        <v>28057.72</v>
      </c>
      <c r="D58" s="23">
        <v>0</v>
      </c>
      <c r="E58" s="23">
        <v>3</v>
      </c>
      <c r="F58" s="23">
        <v>104894.11</v>
      </c>
      <c r="G58" s="23">
        <v>-0.73251386564984444</v>
      </c>
      <c r="H58" s="23">
        <v>10</v>
      </c>
      <c r="I58" s="23">
        <v>-0.7</v>
      </c>
    </row>
    <row r="59" spans="1:9" x14ac:dyDescent="0.25">
      <c r="A59" s="22" t="s">
        <v>135</v>
      </c>
      <c r="B59" s="23">
        <v>1041</v>
      </c>
      <c r="C59" s="23">
        <v>206901.09</v>
      </c>
      <c r="D59" s="23">
        <v>1</v>
      </c>
      <c r="E59" s="23">
        <v>16</v>
      </c>
      <c r="F59" s="23">
        <v>99605.43</v>
      </c>
      <c r="G59" s="23">
        <v>1.0772069354050278</v>
      </c>
      <c r="H59" s="23">
        <v>11</v>
      </c>
      <c r="I59" s="23">
        <v>0.45454545454545453</v>
      </c>
    </row>
    <row r="60" spans="1:9" x14ac:dyDescent="0.25">
      <c r="A60" s="22" t="s">
        <v>82</v>
      </c>
      <c r="B60" s="23">
        <v>1057</v>
      </c>
      <c r="C60" s="23">
        <v>26828.49</v>
      </c>
      <c r="D60" s="23">
        <v>1</v>
      </c>
      <c r="E60" s="23">
        <v>3</v>
      </c>
      <c r="F60" s="23">
        <v>14910.5</v>
      </c>
      <c r="G60" s="23">
        <v>0.79930183427785795</v>
      </c>
      <c r="H60" s="23">
        <v>2</v>
      </c>
      <c r="I60" s="23">
        <v>0.5</v>
      </c>
    </row>
    <row r="61" spans="1:9" x14ac:dyDescent="0.25">
      <c r="A61" s="22" t="s">
        <v>19</v>
      </c>
      <c r="B61" s="23">
        <v>69</v>
      </c>
      <c r="C61" s="23">
        <v>76924.53</v>
      </c>
      <c r="D61" s="23">
        <v>0</v>
      </c>
      <c r="E61" s="23">
        <v>9</v>
      </c>
      <c r="F61" s="23">
        <v>29168.3</v>
      </c>
      <c r="G61" s="23">
        <v>1.6372647703157193</v>
      </c>
      <c r="H61" s="23">
        <v>3</v>
      </c>
      <c r="I61" s="23">
        <v>2</v>
      </c>
    </row>
    <row r="62" spans="1:9" x14ac:dyDescent="0.25">
      <c r="A62" s="22" t="s">
        <v>23</v>
      </c>
      <c r="B62" s="23">
        <v>74</v>
      </c>
      <c r="C62" s="23">
        <v>59150</v>
      </c>
      <c r="D62" s="23">
        <v>0</v>
      </c>
      <c r="E62" s="23">
        <v>4</v>
      </c>
      <c r="F62" s="23">
        <v>115700</v>
      </c>
      <c r="G62" s="23">
        <v>-0.4887640449438202</v>
      </c>
      <c r="H62" s="23">
        <v>7</v>
      </c>
      <c r="I62" s="23">
        <v>-0.42857142857142855</v>
      </c>
    </row>
    <row r="63" spans="1:9" x14ac:dyDescent="0.25">
      <c r="A63" s="22" t="s">
        <v>27</v>
      </c>
      <c r="B63" s="23">
        <v>1023</v>
      </c>
      <c r="C63" s="23">
        <v>34361.86</v>
      </c>
      <c r="D63" s="23">
        <v>0</v>
      </c>
      <c r="E63" s="23">
        <v>4</v>
      </c>
      <c r="F63" s="23">
        <v>22868</v>
      </c>
      <c r="G63" s="23">
        <v>0.50261763162497819</v>
      </c>
      <c r="H63" s="23">
        <v>2</v>
      </c>
      <c r="I63" s="23">
        <v>1</v>
      </c>
    </row>
    <row r="64" spans="1:9" x14ac:dyDescent="0.25">
      <c r="A64" s="22" t="s">
        <v>83</v>
      </c>
      <c r="B64" s="23">
        <v>1013</v>
      </c>
      <c r="C64" s="23">
        <v>36690.5</v>
      </c>
      <c r="D64" s="23">
        <v>0</v>
      </c>
      <c r="E64" s="23">
        <v>4</v>
      </c>
      <c r="F64" s="23">
        <v>27240</v>
      </c>
      <c r="G64" s="23">
        <v>0.34693465491923642</v>
      </c>
      <c r="H64" s="23">
        <v>2</v>
      </c>
      <c r="I64" s="23">
        <v>1</v>
      </c>
    </row>
    <row r="65" spans="1:9" x14ac:dyDescent="0.25">
      <c r="A65" s="22" t="s">
        <v>68</v>
      </c>
      <c r="B65" s="23">
        <v>1071</v>
      </c>
      <c r="C65" s="23">
        <v>60173.17</v>
      </c>
      <c r="D65" s="23">
        <v>0</v>
      </c>
      <c r="E65" s="23">
        <v>6</v>
      </c>
      <c r="F65" s="23">
        <v>37111.08</v>
      </c>
      <c r="G65" s="23">
        <v>0.62143408383695642</v>
      </c>
      <c r="H65" s="23">
        <v>4</v>
      </c>
      <c r="I65" s="23">
        <v>0.5</v>
      </c>
    </row>
    <row r="66" spans="1:9" x14ac:dyDescent="0.25">
      <c r="A66" s="22" t="s">
        <v>84</v>
      </c>
      <c r="B66" s="23">
        <v>7</v>
      </c>
      <c r="C66" s="23">
        <v>21651</v>
      </c>
      <c r="D66" s="23">
        <v>0</v>
      </c>
      <c r="E66" s="23">
        <v>2</v>
      </c>
      <c r="F66" s="23">
        <v>67381.27</v>
      </c>
      <c r="G66" s="23">
        <v>-0.67867925315150635</v>
      </c>
      <c r="H66" s="23">
        <v>6</v>
      </c>
      <c r="I66" s="23">
        <v>-0.66666666666666663</v>
      </c>
    </row>
    <row r="67" spans="1:9" x14ac:dyDescent="0.25">
      <c r="A67" s="22" t="s">
        <v>126</v>
      </c>
      <c r="B67" s="23">
        <v>87</v>
      </c>
      <c r="C67" s="23">
        <v>11994.26</v>
      </c>
      <c r="D67" s="23">
        <v>1</v>
      </c>
      <c r="E67" s="23">
        <v>1</v>
      </c>
      <c r="F67" s="23">
        <v>37584.910000000003</v>
      </c>
      <c r="G67" s="23">
        <v>-0.68087564929648625</v>
      </c>
      <c r="H67" s="23">
        <v>3</v>
      </c>
      <c r="I67" s="23">
        <v>-0.66666666666666663</v>
      </c>
    </row>
    <row r="68" spans="1:9" x14ac:dyDescent="0.25">
      <c r="A68" s="22" t="s">
        <v>88</v>
      </c>
      <c r="B68" s="23">
        <v>145</v>
      </c>
      <c r="C68" s="23">
        <v>77025.19</v>
      </c>
      <c r="D68" s="23">
        <v>0</v>
      </c>
      <c r="E68" s="23">
        <v>7</v>
      </c>
      <c r="F68" s="23">
        <v>50191.14</v>
      </c>
      <c r="G68" s="23">
        <v>0.53463718895406642</v>
      </c>
      <c r="H68" s="23">
        <v>6</v>
      </c>
      <c r="I68" s="23">
        <v>0.16666666666666666</v>
      </c>
    </row>
    <row r="69" spans="1:9" x14ac:dyDescent="0.25">
      <c r="A69" s="22" t="s">
        <v>108</v>
      </c>
      <c r="B69" s="23">
        <v>1055</v>
      </c>
      <c r="C69" s="23">
        <v>48735.11</v>
      </c>
      <c r="D69" s="23">
        <v>0</v>
      </c>
      <c r="E69" s="23">
        <v>4</v>
      </c>
      <c r="F69" s="23">
        <v>38886.07</v>
      </c>
      <c r="G69" s="23">
        <v>0.25327938770876052</v>
      </c>
      <c r="H69" s="23">
        <v>3</v>
      </c>
      <c r="I69" s="23">
        <v>0.33333333333333331</v>
      </c>
    </row>
    <row r="70" spans="1:9" x14ac:dyDescent="0.25">
      <c r="A70" s="22" t="s">
        <v>92</v>
      </c>
      <c r="B70" s="23">
        <v>32</v>
      </c>
      <c r="C70" s="23">
        <v>113870.92</v>
      </c>
      <c r="D70" s="23">
        <v>1</v>
      </c>
      <c r="E70" s="23">
        <v>12</v>
      </c>
      <c r="F70" s="23">
        <v>117604.52</v>
      </c>
      <c r="G70" s="23">
        <v>-3.1747079108864235E-2</v>
      </c>
      <c r="H70" s="23">
        <v>12</v>
      </c>
      <c r="I70" s="23">
        <v>0</v>
      </c>
    </row>
    <row r="71" spans="1:9" x14ac:dyDescent="0.25">
      <c r="A71" s="22" t="s">
        <v>97</v>
      </c>
      <c r="B71" s="23">
        <v>73</v>
      </c>
      <c r="C71" s="23">
        <v>121752.98</v>
      </c>
      <c r="D71" s="23">
        <v>0</v>
      </c>
      <c r="E71" s="23">
        <v>12</v>
      </c>
      <c r="F71" s="23">
        <v>56642.25</v>
      </c>
      <c r="G71" s="23">
        <v>1.1495081851444813</v>
      </c>
      <c r="H71" s="23">
        <v>5</v>
      </c>
      <c r="I71" s="23">
        <v>1.4</v>
      </c>
    </row>
    <row r="72" spans="1:9" x14ac:dyDescent="0.25">
      <c r="A72" s="22" t="s">
        <v>52</v>
      </c>
      <c r="B72" s="23">
        <v>89</v>
      </c>
      <c r="C72" s="23">
        <v>87294.46</v>
      </c>
      <c r="D72" s="23">
        <v>0</v>
      </c>
      <c r="E72" s="23">
        <v>9</v>
      </c>
      <c r="F72" s="23">
        <v>98525.23</v>
      </c>
      <c r="G72" s="23">
        <v>-0.11398877221600995</v>
      </c>
      <c r="H72" s="23">
        <v>10</v>
      </c>
      <c r="I72" s="23">
        <v>-0.1</v>
      </c>
    </row>
    <row r="73" spans="1:9" x14ac:dyDescent="0.25">
      <c r="A73" s="22" t="s">
        <v>70</v>
      </c>
      <c r="B73" s="23">
        <v>64</v>
      </c>
      <c r="C73" s="23">
        <v>22986.91</v>
      </c>
      <c r="D73" s="23">
        <v>0</v>
      </c>
      <c r="E73" s="23">
        <v>2</v>
      </c>
      <c r="F73" s="23">
        <v>18850.89</v>
      </c>
      <c r="G73" s="23">
        <v>0.2194071473548464</v>
      </c>
      <c r="H73" s="23">
        <v>2</v>
      </c>
      <c r="I73" s="23">
        <v>0</v>
      </c>
    </row>
    <row r="74" spans="1:9" x14ac:dyDescent="0.25">
      <c r="A74" s="22" t="s">
        <v>89</v>
      </c>
      <c r="B74" s="23">
        <v>91</v>
      </c>
      <c r="C74" s="23">
        <v>32184</v>
      </c>
      <c r="D74" s="23">
        <v>0</v>
      </c>
      <c r="E74" s="23">
        <v>4</v>
      </c>
      <c r="F74" s="23">
        <v>22982.82</v>
      </c>
      <c r="G74" s="23">
        <v>0.40035034865173202</v>
      </c>
      <c r="H74" s="23">
        <v>3</v>
      </c>
      <c r="I74" s="23">
        <v>0.33333333333333331</v>
      </c>
    </row>
    <row r="75" spans="1:9" x14ac:dyDescent="0.25">
      <c r="A75" s="22" t="s">
        <v>58</v>
      </c>
      <c r="B75" s="23">
        <v>90</v>
      </c>
      <c r="C75" s="23">
        <v>5892.28</v>
      </c>
      <c r="D75" s="23">
        <v>0</v>
      </c>
      <c r="E75" s="23">
        <v>1</v>
      </c>
      <c r="F75" s="23">
        <v>29523.52</v>
      </c>
      <c r="G75" s="23">
        <v>-0.80042081702994772</v>
      </c>
      <c r="H75" s="23">
        <v>3</v>
      </c>
      <c r="I75" s="23">
        <v>-0.66666666666666663</v>
      </c>
    </row>
    <row r="76" spans="1:9" x14ac:dyDescent="0.25">
      <c r="A76" s="22" t="s">
        <v>95</v>
      </c>
      <c r="B76" s="23">
        <v>135</v>
      </c>
      <c r="C76" s="23">
        <v>82205</v>
      </c>
      <c r="D76" s="23">
        <v>0</v>
      </c>
      <c r="E76" s="23">
        <v>9</v>
      </c>
      <c r="F76" s="23">
        <v>4400</v>
      </c>
      <c r="G76" s="23">
        <v>17.682954545454546</v>
      </c>
      <c r="H76" s="23">
        <v>1</v>
      </c>
      <c r="I76" s="23">
        <v>8</v>
      </c>
    </row>
    <row r="77" spans="1:9" x14ac:dyDescent="0.25">
      <c r="A77" s="22" t="s">
        <v>133</v>
      </c>
      <c r="B77" s="23">
        <v>136</v>
      </c>
      <c r="C77" s="23">
        <v>147580.23000000001</v>
      </c>
      <c r="D77" s="23">
        <v>0</v>
      </c>
      <c r="E77" s="23">
        <v>13</v>
      </c>
      <c r="F77" s="23">
        <v>60561.81</v>
      </c>
      <c r="G77" s="23">
        <v>1.4368530266846387</v>
      </c>
      <c r="H77" s="23">
        <v>6</v>
      </c>
      <c r="I77" s="23">
        <v>1.1666666666666667</v>
      </c>
    </row>
    <row r="78" spans="1:9" x14ac:dyDescent="0.25">
      <c r="A78" s="22" t="s">
        <v>103</v>
      </c>
      <c r="B78" s="23">
        <v>99</v>
      </c>
      <c r="C78" s="23">
        <v>10489.06</v>
      </c>
      <c r="D78" s="23">
        <v>0</v>
      </c>
      <c r="E78" s="23">
        <v>1</v>
      </c>
      <c r="F78" s="23">
        <v>36480.58</v>
      </c>
      <c r="G78" s="23">
        <v>-0.71247551436956325</v>
      </c>
      <c r="H78" s="23">
        <v>3</v>
      </c>
      <c r="I78" s="23">
        <v>-0.66666666666666663</v>
      </c>
    </row>
    <row r="79" spans="1:9" x14ac:dyDescent="0.25">
      <c r="A79" s="22" t="s">
        <v>107</v>
      </c>
      <c r="B79" s="23">
        <v>46</v>
      </c>
      <c r="C79" s="23">
        <v>31508.18</v>
      </c>
      <c r="D79" s="23">
        <v>0</v>
      </c>
      <c r="E79" s="23">
        <v>3</v>
      </c>
      <c r="F79" s="23">
        <v>56590.06</v>
      </c>
      <c r="G79" s="23">
        <v>-0.44322059386401069</v>
      </c>
      <c r="H79" s="23">
        <v>5</v>
      </c>
      <c r="I79" s="23">
        <v>-0.4</v>
      </c>
    </row>
    <row r="80" spans="1:9" x14ac:dyDescent="0.25">
      <c r="A80" s="22" t="s">
        <v>31</v>
      </c>
      <c r="B80" s="23">
        <v>1056</v>
      </c>
      <c r="C80" s="23">
        <v>25598.47</v>
      </c>
      <c r="D80" s="23">
        <v>0</v>
      </c>
      <c r="E80" s="23">
        <v>3</v>
      </c>
      <c r="F80" s="23">
        <v>6542.89</v>
      </c>
      <c r="G80" s="23">
        <v>2.9124102651886248</v>
      </c>
      <c r="H80" s="23">
        <v>1</v>
      </c>
      <c r="I80" s="23">
        <v>2</v>
      </c>
    </row>
    <row r="81" spans="1:9" x14ac:dyDescent="0.25">
      <c r="A81" s="22" t="s">
        <v>101</v>
      </c>
      <c r="B81" s="23">
        <v>103</v>
      </c>
      <c r="C81" s="23">
        <v>83738.2</v>
      </c>
      <c r="D81" s="23">
        <v>0</v>
      </c>
      <c r="E81" s="23">
        <v>7</v>
      </c>
      <c r="F81" s="23">
        <v>109314.87</v>
      </c>
      <c r="G81" s="23">
        <v>-0.23397246870439492</v>
      </c>
      <c r="H81" s="23">
        <v>10</v>
      </c>
      <c r="I81" s="23">
        <v>-0.3</v>
      </c>
    </row>
    <row r="82" spans="1:9" x14ac:dyDescent="0.25">
      <c r="A82" s="22" t="s">
        <v>53</v>
      </c>
      <c r="B82" s="23">
        <v>125</v>
      </c>
      <c r="C82" s="23">
        <v>87037.2</v>
      </c>
      <c r="D82" s="23">
        <v>1</v>
      </c>
      <c r="E82" s="23">
        <v>4</v>
      </c>
      <c r="F82" s="23">
        <v>32853.199999999997</v>
      </c>
      <c r="G82" s="23">
        <v>1.6492761740104467</v>
      </c>
      <c r="H82" s="23">
        <v>3</v>
      </c>
      <c r="I82" s="23">
        <v>0.33333333333333331</v>
      </c>
    </row>
    <row r="83" spans="1:9" x14ac:dyDescent="0.25">
      <c r="A83" s="22" t="s">
        <v>15</v>
      </c>
      <c r="B83" s="23">
        <v>104</v>
      </c>
      <c r="C83" s="23">
        <v>68915.350000000006</v>
      </c>
      <c r="D83" s="23">
        <v>1</v>
      </c>
      <c r="E83" s="23">
        <v>6</v>
      </c>
      <c r="F83" s="23">
        <v>50502.52</v>
      </c>
      <c r="G83" s="23">
        <v>0.36459230153267619</v>
      </c>
      <c r="H83" s="23">
        <v>4</v>
      </c>
      <c r="I83" s="23">
        <v>0.5</v>
      </c>
    </row>
    <row r="84" spans="1:9" x14ac:dyDescent="0.25">
      <c r="A84" s="22" t="s">
        <v>73</v>
      </c>
      <c r="B84" s="23">
        <v>18</v>
      </c>
      <c r="C84" s="23">
        <v>52248.84</v>
      </c>
      <c r="D84" s="23">
        <v>0</v>
      </c>
      <c r="E84" s="23">
        <v>6</v>
      </c>
      <c r="F84" s="23">
        <v>98265.01</v>
      </c>
      <c r="G84" s="23">
        <v>-0.46828642260352898</v>
      </c>
      <c r="H84" s="23">
        <v>10</v>
      </c>
      <c r="I84" s="23">
        <v>-0.4</v>
      </c>
    </row>
    <row r="85" spans="1:9" x14ac:dyDescent="0.25">
      <c r="A85" s="22" t="s">
        <v>127</v>
      </c>
      <c r="B85" s="23">
        <v>106</v>
      </c>
      <c r="C85" s="23">
        <v>77824</v>
      </c>
      <c r="D85" s="23">
        <v>0</v>
      </c>
      <c r="E85" s="23">
        <v>8</v>
      </c>
      <c r="F85" s="23">
        <v>157957.82</v>
      </c>
      <c r="G85" s="23">
        <v>-0.50731150885723797</v>
      </c>
      <c r="H85" s="23">
        <v>14</v>
      </c>
      <c r="I85" s="23">
        <v>-0.42857142857142855</v>
      </c>
    </row>
    <row r="86" spans="1:9" x14ac:dyDescent="0.25">
      <c r="A86" s="22" t="s">
        <v>24</v>
      </c>
      <c r="B86" s="23">
        <v>107</v>
      </c>
      <c r="C86" s="23">
        <v>93957.62</v>
      </c>
      <c r="D86" s="23">
        <v>1</v>
      </c>
      <c r="E86" s="23">
        <v>8</v>
      </c>
      <c r="F86" s="23">
        <v>182543.05</v>
      </c>
      <c r="G86" s="23">
        <v>-0.48528514232670045</v>
      </c>
      <c r="H86" s="23">
        <v>16</v>
      </c>
      <c r="I86" s="23">
        <v>-0.5</v>
      </c>
    </row>
    <row r="87" spans="1:9" x14ac:dyDescent="0.25">
      <c r="A87" s="22" t="s">
        <v>91</v>
      </c>
      <c r="B87" s="23">
        <v>72</v>
      </c>
      <c r="C87" s="23">
        <v>39117.730000000003</v>
      </c>
      <c r="D87" s="23">
        <v>0</v>
      </c>
      <c r="E87" s="23">
        <v>3</v>
      </c>
      <c r="F87" s="23">
        <v>99990</v>
      </c>
      <c r="G87" s="23">
        <v>-0.6087835783578357</v>
      </c>
      <c r="H87" s="23">
        <v>8</v>
      </c>
      <c r="I87" s="23">
        <v>-0.625</v>
      </c>
    </row>
    <row r="88" spans="1:9" x14ac:dyDescent="0.25">
      <c r="A88" s="22" t="s">
        <v>115</v>
      </c>
      <c r="B88" s="23">
        <v>113</v>
      </c>
      <c r="C88" s="23">
        <v>172461.41</v>
      </c>
      <c r="D88" s="23">
        <v>1</v>
      </c>
      <c r="E88" s="23">
        <v>17</v>
      </c>
      <c r="F88" s="23">
        <v>175629.04</v>
      </c>
      <c r="G88" s="23">
        <v>-1.8035912511962741E-2</v>
      </c>
      <c r="H88" s="23">
        <v>16</v>
      </c>
      <c r="I88" s="23">
        <v>6.25E-2</v>
      </c>
    </row>
    <row r="89" spans="1:9" x14ac:dyDescent="0.25">
      <c r="A89" s="22" t="s">
        <v>116</v>
      </c>
      <c r="B89" s="23">
        <v>130</v>
      </c>
      <c r="C89" s="23">
        <v>41922.300000000003</v>
      </c>
      <c r="D89" s="23">
        <v>0</v>
      </c>
      <c r="E89" s="23">
        <v>4</v>
      </c>
      <c r="F89" s="23">
        <v>41552.35</v>
      </c>
      <c r="G89" s="23">
        <v>8.9032268933045763E-3</v>
      </c>
      <c r="H89" s="23">
        <v>2</v>
      </c>
      <c r="I89" s="23">
        <v>1</v>
      </c>
    </row>
    <row r="90" spans="1:9" x14ac:dyDescent="0.25">
      <c r="A90" s="22" t="s">
        <v>138</v>
      </c>
      <c r="B90" s="23">
        <v>36</v>
      </c>
      <c r="C90" s="23">
        <v>41493.300000000003</v>
      </c>
      <c r="D90" s="23">
        <v>0</v>
      </c>
      <c r="E90" s="23">
        <v>5</v>
      </c>
      <c r="F90" s="23">
        <v>55624.5</v>
      </c>
      <c r="G90" s="23">
        <v>-0.25404632850632358</v>
      </c>
      <c r="H90" s="23">
        <v>5</v>
      </c>
      <c r="I90" s="23">
        <v>0</v>
      </c>
    </row>
    <row r="91" spans="1:9" x14ac:dyDescent="0.25">
      <c r="A91" s="22" t="s">
        <v>120</v>
      </c>
      <c r="B91" s="23">
        <v>1068</v>
      </c>
      <c r="C91" s="23">
        <v>30005.24</v>
      </c>
      <c r="D91" s="23">
        <v>0</v>
      </c>
      <c r="E91" s="23">
        <v>5</v>
      </c>
      <c r="F91" s="23">
        <v>23020.3</v>
      </c>
      <c r="G91" s="23">
        <v>0.3034252377249646</v>
      </c>
      <c r="H91" s="23">
        <v>3</v>
      </c>
      <c r="I91" s="23">
        <v>0.66666666666666663</v>
      </c>
    </row>
    <row r="92" spans="1:9" x14ac:dyDescent="0.25">
      <c r="A92" s="22" t="s">
        <v>122</v>
      </c>
      <c r="B92" s="23">
        <v>118</v>
      </c>
      <c r="C92" s="23">
        <v>76965.19</v>
      </c>
      <c r="D92" s="23">
        <v>4</v>
      </c>
      <c r="E92" s="23">
        <v>9</v>
      </c>
      <c r="F92" s="23">
        <v>57035</v>
      </c>
      <c r="G92" s="23">
        <v>0.34943788901551681</v>
      </c>
      <c r="H92" s="23">
        <v>6</v>
      </c>
      <c r="I92" s="23">
        <v>0.5</v>
      </c>
    </row>
    <row r="93" spans="1:9" x14ac:dyDescent="0.25">
      <c r="A93" s="22" t="s">
        <v>125</v>
      </c>
      <c r="B93" s="23">
        <v>119</v>
      </c>
      <c r="C93" s="23">
        <v>62934.68</v>
      </c>
      <c r="D93" s="23">
        <v>0</v>
      </c>
      <c r="E93" s="23">
        <v>5</v>
      </c>
      <c r="F93" s="23">
        <v>20107.650000000001</v>
      </c>
      <c r="G93" s="23">
        <v>2.1298873811708479</v>
      </c>
      <c r="H93" s="23">
        <v>2</v>
      </c>
      <c r="I93" s="23">
        <v>1.5</v>
      </c>
    </row>
    <row r="94" spans="1:9" x14ac:dyDescent="0.25">
      <c r="A94" s="22" t="s">
        <v>128</v>
      </c>
      <c r="B94" s="23">
        <v>1045</v>
      </c>
      <c r="C94" s="23">
        <v>87080.6</v>
      </c>
      <c r="D94" s="23">
        <v>0</v>
      </c>
      <c r="E94" s="23">
        <v>9</v>
      </c>
      <c r="F94" s="23">
        <v>27153.01</v>
      </c>
      <c r="G94" s="23">
        <v>2.2070330324336056</v>
      </c>
      <c r="H94" s="23">
        <v>3</v>
      </c>
      <c r="I94" s="23">
        <v>2</v>
      </c>
    </row>
    <row r="95" spans="1:9" x14ac:dyDescent="0.25">
      <c r="A95" s="22" t="s">
        <v>60</v>
      </c>
      <c r="B95" s="23">
        <v>105</v>
      </c>
      <c r="C95" s="23">
        <v>91468.08</v>
      </c>
      <c r="D95" s="23">
        <v>3</v>
      </c>
      <c r="E95" s="23">
        <v>6</v>
      </c>
      <c r="F95" s="23">
        <v>57462.21</v>
      </c>
      <c r="G95" s="23">
        <v>0.59179537299383378</v>
      </c>
      <c r="H95" s="23">
        <v>6</v>
      </c>
      <c r="I95" s="23">
        <v>0</v>
      </c>
    </row>
    <row r="96" spans="1:9" x14ac:dyDescent="0.25">
      <c r="A96" s="22" t="s">
        <v>16</v>
      </c>
      <c r="B96" s="23">
        <v>121</v>
      </c>
      <c r="C96" s="23">
        <v>50195.48</v>
      </c>
      <c r="D96" s="23">
        <v>0</v>
      </c>
      <c r="E96" s="23">
        <v>6</v>
      </c>
      <c r="F96" s="23">
        <v>143466.42000000001</v>
      </c>
      <c r="G96" s="23">
        <v>-0.65012384082630625</v>
      </c>
      <c r="H96" s="23">
        <v>15</v>
      </c>
      <c r="I96" s="23">
        <v>-0.6</v>
      </c>
    </row>
    <row r="97" spans="1:9" x14ac:dyDescent="0.25">
      <c r="A97" s="22" t="s">
        <v>117</v>
      </c>
      <c r="B97" s="23">
        <v>114</v>
      </c>
      <c r="C97" s="23">
        <v>72972.55</v>
      </c>
      <c r="D97" s="23">
        <v>0</v>
      </c>
      <c r="E97" s="23">
        <v>7</v>
      </c>
      <c r="F97" s="23">
        <v>25166.38</v>
      </c>
      <c r="G97" s="23">
        <v>1.8996045517869473</v>
      </c>
      <c r="H97" s="23">
        <v>2</v>
      </c>
      <c r="I97" s="23">
        <v>2.5</v>
      </c>
    </row>
    <row r="98" spans="1:9" x14ac:dyDescent="0.25">
      <c r="A98" s="22" t="s">
        <v>139</v>
      </c>
      <c r="B98" s="23">
        <v>141</v>
      </c>
      <c r="C98" s="23">
        <v>15875.67</v>
      </c>
      <c r="D98" s="23">
        <v>0</v>
      </c>
      <c r="E98" s="23">
        <v>3</v>
      </c>
      <c r="F98" s="23">
        <v>18266.46</v>
      </c>
      <c r="G98" s="23">
        <v>-0.13088414503959711</v>
      </c>
      <c r="H98" s="23">
        <v>3</v>
      </c>
      <c r="I98" s="23">
        <v>0</v>
      </c>
    </row>
    <row r="99" spans="1:9" x14ac:dyDescent="0.25">
      <c r="A99" s="22" t="s">
        <v>130</v>
      </c>
      <c r="B99" s="23">
        <v>1047</v>
      </c>
      <c r="C99" s="23">
        <v>25951</v>
      </c>
      <c r="D99" s="23">
        <v>0</v>
      </c>
      <c r="E99" s="23">
        <v>3</v>
      </c>
      <c r="F99" s="23">
        <v>81225</v>
      </c>
      <c r="G99" s="23">
        <v>-0.68050477069867654</v>
      </c>
      <c r="H99" s="23">
        <v>6</v>
      </c>
      <c r="I99" s="23">
        <v>-0.5</v>
      </c>
    </row>
    <row r="100" spans="1:9" x14ac:dyDescent="0.25">
      <c r="A100" s="22" t="s">
        <v>123</v>
      </c>
      <c r="B100" s="23">
        <v>1021</v>
      </c>
      <c r="C100" s="23">
        <v>25523.79</v>
      </c>
      <c r="D100" s="23">
        <v>0</v>
      </c>
      <c r="E100" s="23">
        <v>2</v>
      </c>
      <c r="F100" s="23">
        <v>26736.5</v>
      </c>
      <c r="G100" s="23">
        <v>-4.5357844145643561E-2</v>
      </c>
      <c r="H100" s="23">
        <v>2</v>
      </c>
      <c r="I100" s="23">
        <v>0</v>
      </c>
    </row>
    <row r="101" spans="1:9" x14ac:dyDescent="0.25">
      <c r="A101" s="22" t="s">
        <v>129</v>
      </c>
      <c r="B101" s="23">
        <v>80</v>
      </c>
      <c r="C101" s="23">
        <v>87630.99</v>
      </c>
      <c r="D101" s="23">
        <v>0</v>
      </c>
      <c r="E101" s="23">
        <v>7</v>
      </c>
      <c r="F101" s="23">
        <v>58383.03</v>
      </c>
      <c r="G101" s="23">
        <v>0.50096680490889234</v>
      </c>
      <c r="H101" s="23">
        <v>4</v>
      </c>
      <c r="I101" s="23">
        <v>0.75</v>
      </c>
    </row>
    <row r="102" spans="1:9" x14ac:dyDescent="0.25">
      <c r="A102" s="22" t="s">
        <v>105</v>
      </c>
      <c r="B102" s="23">
        <v>88</v>
      </c>
      <c r="C102" s="23">
        <v>171642.96</v>
      </c>
      <c r="D102" s="23">
        <v>0</v>
      </c>
      <c r="E102" s="23">
        <v>18</v>
      </c>
      <c r="F102" s="23">
        <v>166281.94</v>
      </c>
      <c r="G102" s="23">
        <v>3.2240542779330028E-2</v>
      </c>
      <c r="H102" s="23">
        <v>18</v>
      </c>
      <c r="I102" s="23">
        <v>0</v>
      </c>
    </row>
    <row r="103" spans="1:9" x14ac:dyDescent="0.25">
      <c r="A103" s="22" t="s">
        <v>121</v>
      </c>
      <c r="B103" s="23">
        <v>117</v>
      </c>
      <c r="C103" s="23">
        <v>17680</v>
      </c>
      <c r="D103" s="23">
        <v>0</v>
      </c>
      <c r="E103" s="23">
        <v>2</v>
      </c>
      <c r="F103" s="23">
        <v>15774</v>
      </c>
      <c r="G103" s="23">
        <v>0.1208317484468112</v>
      </c>
      <c r="H103" s="23">
        <v>2</v>
      </c>
      <c r="I103" s="23">
        <v>0</v>
      </c>
    </row>
    <row r="104" spans="1:9" x14ac:dyDescent="0.25">
      <c r="A104" s="22" t="s">
        <v>38</v>
      </c>
      <c r="B104" s="23">
        <v>138</v>
      </c>
      <c r="C104" s="23">
        <v>128285.03</v>
      </c>
      <c r="D104" s="23">
        <v>7</v>
      </c>
      <c r="E104" s="23">
        <v>14</v>
      </c>
      <c r="F104" s="23">
        <v>120043.07</v>
      </c>
      <c r="G104" s="23">
        <v>6.8658357371233436E-2</v>
      </c>
      <c r="H104" s="23">
        <v>17</v>
      </c>
      <c r="I104" s="23">
        <v>-0.17647058823529413</v>
      </c>
    </row>
    <row r="105" spans="1:9" x14ac:dyDescent="0.25">
      <c r="A105" s="22" t="s">
        <v>81</v>
      </c>
      <c r="B105" s="23">
        <v>1043</v>
      </c>
      <c r="C105" s="23">
        <v>95501.14</v>
      </c>
      <c r="D105" s="23">
        <v>5</v>
      </c>
      <c r="E105" s="23">
        <v>7</v>
      </c>
      <c r="F105" s="23">
        <v>59088.53</v>
      </c>
      <c r="G105" s="23">
        <v>0.61623821069842155</v>
      </c>
      <c r="H105" s="23">
        <v>6</v>
      </c>
      <c r="I105" s="23">
        <v>0.16666666666666666</v>
      </c>
    </row>
    <row r="106" spans="1:9" x14ac:dyDescent="0.25">
      <c r="A106" s="22" t="s">
        <v>86</v>
      </c>
      <c r="B106" s="23">
        <v>137</v>
      </c>
      <c r="C106" s="23">
        <v>92551.52</v>
      </c>
      <c r="D106" s="23">
        <v>0</v>
      </c>
      <c r="E106" s="23">
        <v>11</v>
      </c>
      <c r="F106" s="23">
        <v>54095.28</v>
      </c>
      <c r="G106" s="23">
        <v>0.71089825212107238</v>
      </c>
      <c r="H106" s="23">
        <v>5</v>
      </c>
      <c r="I106" s="23">
        <v>1.2</v>
      </c>
    </row>
    <row r="107" spans="1:9" x14ac:dyDescent="0.25">
      <c r="A107" s="22" t="s">
        <v>48</v>
      </c>
      <c r="B107" s="23">
        <v>139</v>
      </c>
      <c r="C107" s="23">
        <v>196423.14</v>
      </c>
      <c r="D107" s="23">
        <v>3</v>
      </c>
      <c r="E107" s="23">
        <v>20</v>
      </c>
      <c r="F107" s="23">
        <v>248743.67999999999</v>
      </c>
      <c r="G107" s="23">
        <v>-0.21033917324050194</v>
      </c>
      <c r="H107" s="23">
        <v>27</v>
      </c>
      <c r="I107" s="23">
        <v>-0.25925925925925924</v>
      </c>
    </row>
    <row r="108" spans="1:9" x14ac:dyDescent="0.25">
      <c r="A108" s="22" t="s">
        <v>140</v>
      </c>
      <c r="B108" s="23">
        <v>1011</v>
      </c>
      <c r="C108" s="23">
        <v>35367.599999999999</v>
      </c>
      <c r="D108" s="23">
        <v>2</v>
      </c>
      <c r="E108" s="23">
        <v>3</v>
      </c>
      <c r="F108" s="23">
        <v>89510.36</v>
      </c>
      <c r="G108" s="23">
        <v>-0.60487702205644134</v>
      </c>
      <c r="H108" s="23">
        <v>9</v>
      </c>
      <c r="I108" s="23">
        <v>-0.66666666666666663</v>
      </c>
    </row>
    <row r="109" spans="1:9" x14ac:dyDescent="0.25">
      <c r="A109" s="22" t="s">
        <v>136</v>
      </c>
      <c r="B109" s="23">
        <v>92</v>
      </c>
      <c r="C109" s="23">
        <v>18809.689999999999</v>
      </c>
      <c r="D109" s="23">
        <v>4</v>
      </c>
      <c r="E109" s="23">
        <v>2</v>
      </c>
      <c r="F109" s="23">
        <v>27414.78</v>
      </c>
      <c r="G109" s="23">
        <v>-0.3138850649175372</v>
      </c>
      <c r="H109" s="23">
        <v>6</v>
      </c>
      <c r="I109" s="23">
        <v>-0.66666666666666663</v>
      </c>
    </row>
    <row r="110" spans="1:9" x14ac:dyDescent="0.25">
      <c r="A110" s="22" t="s">
        <v>111</v>
      </c>
      <c r="B110" s="23">
        <v>45</v>
      </c>
      <c r="C110" s="23">
        <v>71406.240000000005</v>
      </c>
      <c r="D110" s="23">
        <v>0</v>
      </c>
      <c r="E110" s="23">
        <v>7</v>
      </c>
      <c r="F110" s="23">
        <v>37413.199999999997</v>
      </c>
      <c r="G110" s="23">
        <v>0.90858413608031419</v>
      </c>
      <c r="H110" s="23">
        <v>3</v>
      </c>
      <c r="I110" s="23">
        <v>1.3333333333333333</v>
      </c>
    </row>
    <row r="111" spans="1:9" x14ac:dyDescent="0.25">
      <c r="A111" s="22" t="s">
        <v>183</v>
      </c>
      <c r="B111" s="23">
        <v>38943</v>
      </c>
      <c r="C111" s="23">
        <v>7652623.0800000019</v>
      </c>
      <c r="D111" s="23">
        <v>73</v>
      </c>
      <c r="E111" s="23">
        <v>743</v>
      </c>
      <c r="F111" s="23">
        <v>6893545.7000000002</v>
      </c>
      <c r="G111" s="23">
        <v>69.29811374696925</v>
      </c>
      <c r="H111" s="23">
        <v>687</v>
      </c>
      <c r="I111" s="23">
        <v>54.468434788682288</v>
      </c>
    </row>
    <row r="134" spans="1:1" x14ac:dyDescent="0.25">
      <c r="A134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3"/>
  <sheetViews>
    <sheetView topLeftCell="A94" workbookViewId="0">
      <selection activeCell="A2" sqref="A2:XFD109"/>
    </sheetView>
  </sheetViews>
  <sheetFormatPr baseColWidth="10" defaultRowHeight="15" x14ac:dyDescent="0.25"/>
  <cols>
    <col min="1" max="1" width="0.42578125" customWidth="1"/>
    <col min="2" max="2" width="45.140625" customWidth="1"/>
    <col min="3" max="3" width="16.85546875" customWidth="1"/>
    <col min="4" max="4" width="17.7109375" customWidth="1"/>
    <col min="5" max="5" width="13.42578125" customWidth="1"/>
    <col min="6" max="6" width="10.85546875" customWidth="1"/>
    <col min="7" max="7" width="15.28515625" customWidth="1"/>
    <col min="8" max="14" width="0" hidden="1" customWidth="1"/>
    <col min="15" max="15" width="17.42578125" customWidth="1"/>
    <col min="16" max="16" width="21.140625" customWidth="1"/>
    <col min="17" max="17" width="14.7109375" customWidth="1"/>
    <col min="18" max="18" width="20.85546875" customWidth="1"/>
    <col min="19" max="19" width="18.28515625" customWidth="1"/>
    <col min="20" max="20" width="22.85546875" customWidth="1"/>
  </cols>
  <sheetData>
    <row r="1" spans="2:20" ht="3" customHeight="1" x14ac:dyDescent="0.25"/>
    <row r="2" spans="2:20" ht="14.25" customHeight="1" x14ac:dyDescent="0.25">
      <c r="B2" s="14" t="s">
        <v>0</v>
      </c>
      <c r="C2" s="14" t="s">
        <v>173</v>
      </c>
      <c r="D2" s="14" t="s">
        <v>1</v>
      </c>
      <c r="E2" s="14" t="s">
        <v>2</v>
      </c>
      <c r="F2" s="14" t="s">
        <v>3</v>
      </c>
      <c r="G2" s="13" t="s">
        <v>172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13" t="s">
        <v>161</v>
      </c>
      <c r="P2" s="13" t="s">
        <v>163</v>
      </c>
      <c r="Q2" s="14" t="s">
        <v>174</v>
      </c>
      <c r="R2" s="15" t="s">
        <v>171</v>
      </c>
      <c r="S2" s="15" t="s">
        <v>162</v>
      </c>
      <c r="T2" s="15" t="s">
        <v>170</v>
      </c>
    </row>
    <row r="3" spans="2:20" ht="15" customHeight="1" x14ac:dyDescent="0.25">
      <c r="B3" t="s">
        <v>79</v>
      </c>
      <c r="C3" s="16" t="s">
        <v>175</v>
      </c>
      <c r="D3" s="16">
        <v>1007</v>
      </c>
      <c r="E3" s="16">
        <v>367780.76</v>
      </c>
      <c r="F3" s="16">
        <v>0</v>
      </c>
      <c r="G3" s="16">
        <v>367780.76</v>
      </c>
      <c r="H3" s="16">
        <v>8800</v>
      </c>
      <c r="I3" s="16">
        <v>0</v>
      </c>
      <c r="J3" s="16">
        <v>8800</v>
      </c>
      <c r="K3" s="16">
        <v>9000</v>
      </c>
      <c r="L3" s="16">
        <v>10250</v>
      </c>
      <c r="M3" s="16">
        <v>0</v>
      </c>
      <c r="N3" s="16">
        <v>6150</v>
      </c>
      <c r="O3" s="1">
        <f>VLOOKUP(B3,CAInstallateurs2016!A$1:M$119,4,FALSE)</f>
        <v>341194.21</v>
      </c>
      <c r="P3" s="2">
        <f t="shared" ref="P3:P34" si="0">(G3-O3)/O3</f>
        <v>7.7922043284380432E-2</v>
      </c>
      <c r="Q3" s="16">
        <v>0</v>
      </c>
      <c r="R3" s="16">
        <v>42</v>
      </c>
      <c r="S3" s="1">
        <f>VLOOKUP(B3,CAInstallateurs2016!A$1:M$119,12,FALSE)</f>
        <v>41</v>
      </c>
      <c r="T3" s="2">
        <f t="shared" ref="T3:T34" si="1">(R3-S3)/S3</f>
        <v>2.4390243902439025E-2</v>
      </c>
    </row>
    <row r="4" spans="2:20" x14ac:dyDescent="0.25">
      <c r="B4" t="s">
        <v>67</v>
      </c>
      <c r="C4" s="16" t="s">
        <v>175</v>
      </c>
      <c r="D4" s="16">
        <v>1067</v>
      </c>
      <c r="E4" s="16">
        <v>254015.72</v>
      </c>
      <c r="F4" s="16">
        <v>0</v>
      </c>
      <c r="G4" s="16">
        <v>254015.72</v>
      </c>
      <c r="H4" s="16">
        <v>5750.37</v>
      </c>
      <c r="I4" s="16">
        <v>0</v>
      </c>
      <c r="J4" s="16">
        <v>5750.37</v>
      </c>
      <c r="K4" s="16">
        <v>5750.37</v>
      </c>
      <c r="L4" s="16">
        <v>8900</v>
      </c>
      <c r="M4" s="16">
        <v>4315.1099999999997</v>
      </c>
      <c r="N4" s="16">
        <v>3600</v>
      </c>
      <c r="O4" s="1">
        <f>VLOOKUP(B4,CAInstallateurs2016!A$1:M$119,4,FALSE)</f>
        <v>97476.51</v>
      </c>
      <c r="P4" s="2">
        <f t="shared" si="0"/>
        <v>1.6059172615022843</v>
      </c>
      <c r="Q4" s="16">
        <v>0</v>
      </c>
      <c r="R4" s="16">
        <v>24</v>
      </c>
      <c r="S4" s="1">
        <f>VLOOKUP(B4,CAInstallateurs2016!A$1:M$119,12,FALSE)</f>
        <v>10</v>
      </c>
      <c r="T4" s="2">
        <f t="shared" si="1"/>
        <v>1.4</v>
      </c>
    </row>
    <row r="5" spans="2:20" ht="15" customHeight="1" x14ac:dyDescent="0.25">
      <c r="B5" t="s">
        <v>109</v>
      </c>
      <c r="C5" s="16" t="s">
        <v>175</v>
      </c>
      <c r="D5" s="16">
        <v>29</v>
      </c>
      <c r="E5" s="16">
        <v>213341.78</v>
      </c>
      <c r="F5" s="16">
        <v>0</v>
      </c>
      <c r="G5" s="16">
        <v>213341.78</v>
      </c>
      <c r="H5" s="16">
        <v>3275</v>
      </c>
      <c r="I5" s="16">
        <v>0</v>
      </c>
      <c r="J5" s="16">
        <v>3275</v>
      </c>
      <c r="K5" s="16">
        <v>3275</v>
      </c>
      <c r="L5" s="16">
        <v>2890</v>
      </c>
      <c r="M5" s="16">
        <v>0</v>
      </c>
      <c r="N5" s="16">
        <v>1950</v>
      </c>
      <c r="O5" s="1">
        <f>VLOOKUP(B5,CAInstallateurs2016!A$1:M$119,4,FALSE)</f>
        <v>145950.57</v>
      </c>
      <c r="P5" s="2">
        <f t="shared" si="0"/>
        <v>0.46173995757604774</v>
      </c>
      <c r="Q5" s="16">
        <v>0</v>
      </c>
      <c r="R5" s="16">
        <v>14</v>
      </c>
      <c r="S5" s="1">
        <f>VLOOKUP(B5,CAInstallateurs2016!A$1:M$119,12,FALSE)</f>
        <v>14</v>
      </c>
      <c r="T5" s="2">
        <f t="shared" si="1"/>
        <v>0</v>
      </c>
    </row>
    <row r="6" spans="2:20" ht="15" customHeight="1" x14ac:dyDescent="0.25">
      <c r="B6" t="s">
        <v>135</v>
      </c>
      <c r="C6" s="16" t="s">
        <v>176</v>
      </c>
      <c r="D6" s="16">
        <v>1041</v>
      </c>
      <c r="E6" s="16">
        <v>204722.19</v>
      </c>
      <c r="F6" s="16">
        <v>2178.89</v>
      </c>
      <c r="G6" s="16">
        <v>206901.09</v>
      </c>
      <c r="H6" s="16">
        <v>3500</v>
      </c>
      <c r="I6" s="16">
        <v>150</v>
      </c>
      <c r="J6" s="16">
        <v>3650</v>
      </c>
      <c r="K6" s="16">
        <v>3650</v>
      </c>
      <c r="L6" s="16">
        <v>3650</v>
      </c>
      <c r="M6" s="16">
        <v>3562.59</v>
      </c>
      <c r="N6" s="16">
        <v>2400</v>
      </c>
      <c r="O6" s="1">
        <f>VLOOKUP(B6,CAInstallateurs2016!A$1:M$119,4,FALSE)</f>
        <v>99605.43</v>
      </c>
      <c r="P6" s="2">
        <f t="shared" si="0"/>
        <v>1.0772069354050278</v>
      </c>
      <c r="Q6" s="16">
        <v>1</v>
      </c>
      <c r="R6" s="16">
        <v>16</v>
      </c>
      <c r="S6" s="1">
        <f>VLOOKUP(B6,CAInstallateurs2016!A$1:M$119,12,FALSE)</f>
        <v>11</v>
      </c>
      <c r="T6" s="2">
        <f t="shared" si="1"/>
        <v>0.45454545454545453</v>
      </c>
    </row>
    <row r="7" spans="2:20" x14ac:dyDescent="0.25">
      <c r="B7" t="s">
        <v>51</v>
      </c>
      <c r="C7" s="16" t="s">
        <v>175</v>
      </c>
      <c r="D7" s="16">
        <v>1051</v>
      </c>
      <c r="E7" s="16">
        <v>198411</v>
      </c>
      <c r="F7" s="16">
        <v>0</v>
      </c>
      <c r="G7" s="16">
        <v>198411</v>
      </c>
      <c r="H7" s="16">
        <v>3690</v>
      </c>
      <c r="I7" s="16">
        <v>0</v>
      </c>
      <c r="J7" s="16">
        <v>3690</v>
      </c>
      <c r="K7" s="16">
        <v>3690</v>
      </c>
      <c r="L7" s="16">
        <v>3850</v>
      </c>
      <c r="M7" s="16">
        <v>0</v>
      </c>
      <c r="N7" s="16">
        <v>2550</v>
      </c>
      <c r="O7" s="1">
        <f>VLOOKUP(B7,CAInstallateurs2016!A$1:M$119,4,FALSE)</f>
        <v>133772.72</v>
      </c>
      <c r="P7" s="2">
        <f t="shared" si="0"/>
        <v>0.48319477992224424</v>
      </c>
      <c r="Q7" s="16">
        <v>0</v>
      </c>
      <c r="R7" s="16">
        <v>17</v>
      </c>
      <c r="S7" s="1">
        <f>VLOOKUP(B7,CAInstallateurs2016!A$1:M$119,12,FALSE)</f>
        <v>15</v>
      </c>
      <c r="T7" s="2">
        <f t="shared" si="1"/>
        <v>0.13333333333333333</v>
      </c>
    </row>
    <row r="8" spans="2:20" x14ac:dyDescent="0.25">
      <c r="B8" t="s">
        <v>48</v>
      </c>
      <c r="C8" s="16" t="s">
        <v>176</v>
      </c>
      <c r="D8" s="16">
        <v>139</v>
      </c>
      <c r="E8" s="16">
        <v>183085.14</v>
      </c>
      <c r="F8" s="16">
        <v>13338</v>
      </c>
      <c r="G8" s="16">
        <v>196423.14</v>
      </c>
      <c r="H8" s="16">
        <v>4225</v>
      </c>
      <c r="I8" s="16">
        <v>450</v>
      </c>
      <c r="J8" s="16">
        <v>4675</v>
      </c>
      <c r="K8" s="16">
        <v>4675</v>
      </c>
      <c r="L8" s="16">
        <v>5500</v>
      </c>
      <c r="M8" s="16">
        <v>0</v>
      </c>
      <c r="N8" s="16">
        <v>3300</v>
      </c>
      <c r="O8" s="1">
        <f>VLOOKUP(B8,CAInstallateurs2016!A$1:M$119,4,FALSE)</f>
        <v>248743.67999999999</v>
      </c>
      <c r="P8" s="2">
        <f t="shared" si="0"/>
        <v>-0.21033917324050194</v>
      </c>
      <c r="Q8" s="16">
        <v>3</v>
      </c>
      <c r="R8" s="16">
        <v>20</v>
      </c>
      <c r="S8" s="1">
        <f>VLOOKUP(B8,CAInstallateurs2016!A$1:M$119,12,FALSE)</f>
        <v>27</v>
      </c>
      <c r="T8" s="2">
        <f t="shared" si="1"/>
        <v>-0.25925925925925924</v>
      </c>
    </row>
    <row r="9" spans="2:20" ht="15" customHeight="1" x14ac:dyDescent="0.25">
      <c r="B9" t="s">
        <v>115</v>
      </c>
      <c r="C9" s="16" t="s">
        <v>176</v>
      </c>
      <c r="D9" s="16">
        <v>113</v>
      </c>
      <c r="E9" s="16">
        <v>168503.41</v>
      </c>
      <c r="F9" s="16">
        <v>3958</v>
      </c>
      <c r="G9" s="16">
        <v>172461.41</v>
      </c>
      <c r="H9" s="16">
        <v>3814.5</v>
      </c>
      <c r="I9" s="16">
        <v>125</v>
      </c>
      <c r="J9" s="16">
        <v>3939.5</v>
      </c>
      <c r="K9" s="16">
        <v>3939.5</v>
      </c>
      <c r="L9" s="16">
        <v>4050</v>
      </c>
      <c r="M9" s="16">
        <v>0</v>
      </c>
      <c r="N9" s="16">
        <v>2700</v>
      </c>
      <c r="O9" s="1">
        <f>VLOOKUP(B9,CAInstallateurs2016!A$1:M$119,4,FALSE)</f>
        <v>175629.04</v>
      </c>
      <c r="P9" s="2">
        <f t="shared" si="0"/>
        <v>-1.8035912511962741E-2</v>
      </c>
      <c r="Q9" s="16">
        <v>1</v>
      </c>
      <c r="R9" s="16">
        <v>17</v>
      </c>
      <c r="S9" s="1">
        <f>VLOOKUP(B9,CAInstallateurs2016!A$1:M$119,12,FALSE)</f>
        <v>16</v>
      </c>
      <c r="T9" s="2">
        <f t="shared" si="1"/>
        <v>6.25E-2</v>
      </c>
    </row>
    <row r="10" spans="2:20" ht="15" customHeight="1" x14ac:dyDescent="0.25">
      <c r="B10" t="s">
        <v>105</v>
      </c>
      <c r="C10" s="16" t="s">
        <v>176</v>
      </c>
      <c r="D10" s="16">
        <v>88</v>
      </c>
      <c r="E10" s="16">
        <v>171642.96</v>
      </c>
      <c r="F10" s="16">
        <v>0</v>
      </c>
      <c r="G10" s="16">
        <v>171642.96</v>
      </c>
      <c r="H10" s="16">
        <v>3705</v>
      </c>
      <c r="I10" s="16">
        <v>0</v>
      </c>
      <c r="J10" s="16">
        <v>3705</v>
      </c>
      <c r="K10" s="16">
        <v>3705</v>
      </c>
      <c r="L10" s="16">
        <v>4850</v>
      </c>
      <c r="M10" s="16">
        <v>2833.98</v>
      </c>
      <c r="N10" s="16">
        <v>2700</v>
      </c>
      <c r="O10" s="1">
        <f>VLOOKUP(B10,CAInstallateurs2016!A$1:M$119,4,FALSE)</f>
        <v>166281.94</v>
      </c>
      <c r="P10" s="2">
        <f t="shared" si="0"/>
        <v>3.2240542779330028E-2</v>
      </c>
      <c r="Q10" s="16">
        <v>0</v>
      </c>
      <c r="R10" s="16">
        <v>18</v>
      </c>
      <c r="S10" s="1">
        <f>VLOOKUP(B10,CAInstallateurs2016!A$1:M$119,12,FALSE)</f>
        <v>18</v>
      </c>
      <c r="T10" s="2">
        <f t="shared" si="1"/>
        <v>0</v>
      </c>
    </row>
    <row r="11" spans="2:20" ht="15" customHeight="1" x14ac:dyDescent="0.25">
      <c r="B11" t="s">
        <v>30</v>
      </c>
      <c r="C11" s="16" t="s">
        <v>176</v>
      </c>
      <c r="D11" s="16">
        <v>1064</v>
      </c>
      <c r="E11" s="16">
        <v>158321.79999999999</v>
      </c>
      <c r="F11" s="16">
        <v>0</v>
      </c>
      <c r="G11" s="16">
        <v>158321.79999999999</v>
      </c>
      <c r="H11" s="16">
        <v>3125</v>
      </c>
      <c r="I11" s="16">
        <v>0</v>
      </c>
      <c r="J11" s="16">
        <v>3125</v>
      </c>
      <c r="K11" s="16">
        <v>3125</v>
      </c>
      <c r="L11" s="16">
        <v>3000</v>
      </c>
      <c r="M11" s="16">
        <v>2754.37</v>
      </c>
      <c r="N11" s="16">
        <v>2250</v>
      </c>
      <c r="O11" s="1">
        <f>VLOOKUP(B11,CAInstallateurs2016!A$1:M$119,4,FALSE)</f>
        <v>26692.98</v>
      </c>
      <c r="P11" s="2">
        <f t="shared" si="0"/>
        <v>4.931214873723353</v>
      </c>
      <c r="Q11" s="16">
        <v>0</v>
      </c>
      <c r="R11" s="16">
        <v>15</v>
      </c>
      <c r="S11" s="1">
        <f>VLOOKUP(B11,CAInstallateurs2016!A$1:M$119,12,FALSE)</f>
        <v>3</v>
      </c>
      <c r="T11" s="2">
        <f t="shared" si="1"/>
        <v>4</v>
      </c>
    </row>
    <row r="12" spans="2:20" ht="15" customHeight="1" x14ac:dyDescent="0.25">
      <c r="B12" t="s">
        <v>100</v>
      </c>
      <c r="C12" s="16" t="s">
        <v>176</v>
      </c>
      <c r="D12" s="16">
        <v>52</v>
      </c>
      <c r="E12" s="16">
        <v>139838.79999999999</v>
      </c>
      <c r="F12" s="16">
        <v>14591.32</v>
      </c>
      <c r="G12" s="16">
        <v>154430.12</v>
      </c>
      <c r="H12" s="16">
        <v>2930</v>
      </c>
      <c r="I12" s="16">
        <v>543.75</v>
      </c>
      <c r="J12" s="16">
        <v>3473.75</v>
      </c>
      <c r="K12" s="16">
        <v>3473.75</v>
      </c>
      <c r="L12" s="16">
        <v>4500</v>
      </c>
      <c r="M12" s="16">
        <v>2383.1799999999998</v>
      </c>
      <c r="N12" s="16">
        <v>2700</v>
      </c>
      <c r="O12" s="1">
        <f>VLOOKUP(B12,CAInstallateurs2016!A$1:M$119,4,FALSE)</f>
        <v>142535.16</v>
      </c>
      <c r="P12" s="2">
        <f t="shared" si="0"/>
        <v>8.3452812625319894E-2</v>
      </c>
      <c r="Q12" s="16">
        <v>4</v>
      </c>
      <c r="R12" s="16">
        <v>14</v>
      </c>
      <c r="S12" s="1">
        <f>VLOOKUP(B12,CAInstallateurs2016!A$1:M$119,12,FALSE)</f>
        <v>15</v>
      </c>
      <c r="T12" s="2">
        <f t="shared" si="1"/>
        <v>-6.6666666666666666E-2</v>
      </c>
    </row>
    <row r="13" spans="2:20" ht="15" customHeight="1" x14ac:dyDescent="0.25">
      <c r="B13" t="s">
        <v>110</v>
      </c>
      <c r="C13" s="16" t="s">
        <v>177</v>
      </c>
      <c r="D13" s="16">
        <v>31</v>
      </c>
      <c r="E13" s="16">
        <v>153781</v>
      </c>
      <c r="F13" s="16">
        <v>0</v>
      </c>
      <c r="G13" s="16">
        <v>153781</v>
      </c>
      <c r="H13" s="16">
        <v>2800</v>
      </c>
      <c r="I13" s="16">
        <v>0</v>
      </c>
      <c r="J13" s="16">
        <v>2800</v>
      </c>
      <c r="K13" s="16">
        <v>2817.95</v>
      </c>
      <c r="L13" s="16">
        <v>2800</v>
      </c>
      <c r="M13" s="16">
        <v>2687.62</v>
      </c>
      <c r="N13" s="16">
        <v>2100</v>
      </c>
      <c r="O13" s="1">
        <f>VLOOKUP(B13,CAInstallateurs2016!A$1:M$119,4,FALSE)</f>
        <v>130971.45</v>
      </c>
      <c r="P13" s="2">
        <f t="shared" si="0"/>
        <v>0.17415665780595696</v>
      </c>
      <c r="Q13" s="16">
        <v>0</v>
      </c>
      <c r="R13" s="16">
        <v>14</v>
      </c>
      <c r="S13" s="1">
        <f>VLOOKUP(B13,CAInstallateurs2016!A$1:M$119,12,FALSE)</f>
        <v>10</v>
      </c>
      <c r="T13" s="2">
        <f t="shared" si="1"/>
        <v>0.4</v>
      </c>
    </row>
    <row r="14" spans="2:20" ht="15" customHeight="1" x14ac:dyDescent="0.25">
      <c r="B14" t="s">
        <v>44</v>
      </c>
      <c r="C14" s="16" t="s">
        <v>176</v>
      </c>
      <c r="D14" s="16">
        <v>19</v>
      </c>
      <c r="E14" s="16">
        <v>153745.15</v>
      </c>
      <c r="F14" s="16">
        <v>0</v>
      </c>
      <c r="G14" s="16">
        <v>153745.15</v>
      </c>
      <c r="H14" s="16">
        <v>3800</v>
      </c>
      <c r="I14" s="16">
        <v>0</v>
      </c>
      <c r="J14" s="16">
        <v>3800</v>
      </c>
      <c r="K14" s="16">
        <v>3800</v>
      </c>
      <c r="L14" s="16">
        <v>3950</v>
      </c>
      <c r="M14" s="16">
        <v>2607.5500000000002</v>
      </c>
      <c r="N14" s="16">
        <v>2850</v>
      </c>
      <c r="O14" s="1">
        <f>VLOOKUP(B14,CAInstallateurs2016!A$1:M$119,4,FALSE)</f>
        <v>112791.89</v>
      </c>
      <c r="P14" s="2">
        <f t="shared" si="0"/>
        <v>0.36308692052238856</v>
      </c>
      <c r="Q14" s="16">
        <v>0</v>
      </c>
      <c r="R14" s="16">
        <v>19</v>
      </c>
      <c r="S14" s="1">
        <f>VLOOKUP(B14,CAInstallateurs2016!A$1:M$119,12,FALSE)</f>
        <v>13</v>
      </c>
      <c r="T14" s="2">
        <f t="shared" si="1"/>
        <v>0.46153846153846156</v>
      </c>
    </row>
    <row r="15" spans="2:20" ht="15" customHeight="1" x14ac:dyDescent="0.25">
      <c r="B15" t="s">
        <v>133</v>
      </c>
      <c r="C15" s="16" t="s">
        <v>175</v>
      </c>
      <c r="D15" s="16">
        <v>136</v>
      </c>
      <c r="E15" s="16">
        <v>147580.23000000001</v>
      </c>
      <c r="F15" s="16">
        <v>0</v>
      </c>
      <c r="G15" s="16">
        <v>147580.23000000001</v>
      </c>
      <c r="H15" s="16">
        <v>2775</v>
      </c>
      <c r="I15" s="16">
        <v>0</v>
      </c>
      <c r="J15" s="16">
        <v>2775</v>
      </c>
      <c r="K15" s="16">
        <v>2775</v>
      </c>
      <c r="L15" s="16">
        <v>2990</v>
      </c>
      <c r="M15" s="16">
        <v>2286.63</v>
      </c>
      <c r="N15" s="16">
        <v>1650</v>
      </c>
      <c r="O15" s="1">
        <f>VLOOKUP(B15,CAInstallateurs2016!A$1:M$119,4,FALSE)</f>
        <v>60561.81</v>
      </c>
      <c r="P15" s="2">
        <f t="shared" si="0"/>
        <v>1.4368530266846387</v>
      </c>
      <c r="Q15" s="16">
        <v>0</v>
      </c>
      <c r="R15" s="16">
        <v>13</v>
      </c>
      <c r="S15" s="1">
        <f>VLOOKUP(B15,CAInstallateurs2016!A$1:M$119,12,FALSE)</f>
        <v>6</v>
      </c>
      <c r="T15" s="2">
        <f t="shared" si="1"/>
        <v>1.1666666666666667</v>
      </c>
    </row>
    <row r="16" spans="2:20" ht="15" customHeight="1" x14ac:dyDescent="0.25">
      <c r="B16" t="s">
        <v>18</v>
      </c>
      <c r="C16" s="16" t="s">
        <v>176</v>
      </c>
      <c r="D16" s="16">
        <v>5</v>
      </c>
      <c r="E16" s="16">
        <v>123016.68</v>
      </c>
      <c r="F16" s="16">
        <v>19230.689999999999</v>
      </c>
      <c r="G16" s="16">
        <v>142247.37</v>
      </c>
      <c r="H16" s="16">
        <v>2400</v>
      </c>
      <c r="I16" s="16">
        <v>600</v>
      </c>
      <c r="J16" s="16">
        <v>3000</v>
      </c>
      <c r="K16" s="16">
        <v>3000</v>
      </c>
      <c r="L16" s="16">
        <v>3900</v>
      </c>
      <c r="M16" s="16">
        <v>2249.44</v>
      </c>
      <c r="N16" s="16">
        <v>2400</v>
      </c>
      <c r="O16" s="1">
        <f>VLOOKUP(B16,CAInstallateurs2016!A$1:M$119,4,FALSE)</f>
        <v>134829.72</v>
      </c>
      <c r="P16" s="2">
        <f t="shared" si="0"/>
        <v>5.5014947742975315E-2</v>
      </c>
      <c r="Q16" s="16">
        <v>4</v>
      </c>
      <c r="R16" s="16">
        <v>12</v>
      </c>
      <c r="S16" s="1">
        <f>VLOOKUP(B16,CAInstallateurs2016!A$1:M$119,12,FALSE)</f>
        <v>14</v>
      </c>
      <c r="T16" s="2">
        <f t="shared" si="1"/>
        <v>-0.14285714285714285</v>
      </c>
    </row>
    <row r="17" spans="2:20" ht="15" customHeight="1" x14ac:dyDescent="0.25">
      <c r="B17" t="s">
        <v>38</v>
      </c>
      <c r="C17" s="16" t="s">
        <v>175</v>
      </c>
      <c r="D17" s="16">
        <v>138</v>
      </c>
      <c r="E17" s="16">
        <v>105952.08</v>
      </c>
      <c r="F17" s="16">
        <v>22332.95</v>
      </c>
      <c r="G17" s="16">
        <v>128285.03</v>
      </c>
      <c r="H17" s="16">
        <v>3200</v>
      </c>
      <c r="I17" s="16">
        <v>862.5</v>
      </c>
      <c r="J17" s="16">
        <v>4062.5</v>
      </c>
      <c r="K17" s="16">
        <v>4062.5</v>
      </c>
      <c r="L17" s="16">
        <v>4550</v>
      </c>
      <c r="M17" s="16">
        <v>1924.85</v>
      </c>
      <c r="N17" s="16">
        <v>3000</v>
      </c>
      <c r="O17" s="1">
        <f>VLOOKUP(B17,CAInstallateurs2016!A$1:M$119,4,FALSE)</f>
        <v>120043.07</v>
      </c>
      <c r="P17" s="2">
        <f t="shared" si="0"/>
        <v>6.8658357371233436E-2</v>
      </c>
      <c r="Q17" s="16">
        <v>7</v>
      </c>
      <c r="R17" s="16">
        <v>14</v>
      </c>
      <c r="S17" s="1">
        <f>VLOOKUP(B17,CAInstallateurs2016!A$1:M$119,12,FALSE)</f>
        <v>17</v>
      </c>
      <c r="T17" s="2">
        <f t="shared" si="1"/>
        <v>-0.17647058823529413</v>
      </c>
    </row>
    <row r="18" spans="2:20" ht="15" customHeight="1" x14ac:dyDescent="0.25">
      <c r="B18" t="s">
        <v>43</v>
      </c>
      <c r="C18" s="16" t="s">
        <v>176</v>
      </c>
      <c r="D18" s="16">
        <v>17</v>
      </c>
      <c r="E18" s="16">
        <v>123235.79</v>
      </c>
      <c r="F18" s="16">
        <v>3387.85</v>
      </c>
      <c r="G18" s="16">
        <v>126623.64</v>
      </c>
      <c r="H18" s="16">
        <v>2582.83</v>
      </c>
      <c r="I18" s="16">
        <v>150</v>
      </c>
      <c r="J18" s="16">
        <v>2732.83</v>
      </c>
      <c r="K18" s="16">
        <v>2732.83</v>
      </c>
      <c r="L18" s="16">
        <v>3900</v>
      </c>
      <c r="M18" s="16">
        <v>0</v>
      </c>
      <c r="N18" s="16">
        <v>2100</v>
      </c>
      <c r="O18" s="1">
        <f>VLOOKUP(B18,CAInstallateurs2016!A$1:M$119,4,FALSE)</f>
        <v>63205.03</v>
      </c>
      <c r="P18" s="2">
        <f t="shared" si="0"/>
        <v>1.0033791614369933</v>
      </c>
      <c r="Q18" s="16">
        <v>1</v>
      </c>
      <c r="R18" s="16">
        <v>13</v>
      </c>
      <c r="S18" s="1">
        <f>VLOOKUP(B18,CAInstallateurs2016!A$1:M$119,12,FALSE)</f>
        <v>7</v>
      </c>
      <c r="T18" s="2">
        <f t="shared" si="1"/>
        <v>0.8571428571428571</v>
      </c>
    </row>
    <row r="19" spans="2:20" x14ac:dyDescent="0.25">
      <c r="B19" t="s">
        <v>97</v>
      </c>
      <c r="C19" s="16" t="s">
        <v>176</v>
      </c>
      <c r="D19" s="16">
        <v>73</v>
      </c>
      <c r="E19" s="16">
        <v>121752.98</v>
      </c>
      <c r="F19" s="16">
        <v>0</v>
      </c>
      <c r="G19" s="16">
        <v>121752.98</v>
      </c>
      <c r="H19" s="16">
        <v>2575</v>
      </c>
      <c r="I19" s="16">
        <v>0</v>
      </c>
      <c r="J19" s="16">
        <v>2575</v>
      </c>
      <c r="K19" s="16">
        <v>2575</v>
      </c>
      <c r="L19" s="16">
        <v>2380</v>
      </c>
      <c r="M19" s="16">
        <v>2114.69</v>
      </c>
      <c r="N19" s="16">
        <v>1500</v>
      </c>
      <c r="O19" s="1">
        <f>VLOOKUP(B19,CAInstallateurs2016!A$1:M$119,4,FALSE)</f>
        <v>56642.25</v>
      </c>
      <c r="P19" s="2">
        <f t="shared" si="0"/>
        <v>1.1495081851444813</v>
      </c>
      <c r="Q19" s="16">
        <v>0</v>
      </c>
      <c r="R19" s="16">
        <v>12</v>
      </c>
      <c r="S19" s="1">
        <f>VLOOKUP(B19,CAInstallateurs2016!A$1:M$119,12,FALSE)</f>
        <v>5</v>
      </c>
      <c r="T19" s="2">
        <f t="shared" si="1"/>
        <v>1.4</v>
      </c>
    </row>
    <row r="20" spans="2:20" x14ac:dyDescent="0.25">
      <c r="B20" t="s">
        <v>92</v>
      </c>
      <c r="C20" s="16" t="s">
        <v>176</v>
      </c>
      <c r="D20" s="16">
        <v>32</v>
      </c>
      <c r="E20" s="16">
        <v>107380.66</v>
      </c>
      <c r="F20" s="16">
        <v>6490.26</v>
      </c>
      <c r="G20" s="16">
        <v>113870.92</v>
      </c>
      <c r="H20" s="16">
        <v>2375</v>
      </c>
      <c r="I20" s="16">
        <v>150</v>
      </c>
      <c r="J20" s="16">
        <v>2525</v>
      </c>
      <c r="K20" s="16">
        <v>2514.89</v>
      </c>
      <c r="L20" s="16">
        <v>2600</v>
      </c>
      <c r="M20" s="16">
        <v>0</v>
      </c>
      <c r="N20" s="16">
        <v>1950</v>
      </c>
      <c r="O20" s="1">
        <f>VLOOKUP(B20,CAInstallateurs2016!A$1:M$119,4,FALSE)</f>
        <v>117604.52</v>
      </c>
      <c r="P20" s="2">
        <f t="shared" si="0"/>
        <v>-3.1747079108864235E-2</v>
      </c>
      <c r="Q20" s="16">
        <v>1</v>
      </c>
      <c r="R20" s="16">
        <v>12</v>
      </c>
      <c r="S20" s="1">
        <f>VLOOKUP(B20,CAInstallateurs2016!A$1:M$119,12,FALSE)</f>
        <v>12</v>
      </c>
      <c r="T20" s="2">
        <f t="shared" si="1"/>
        <v>0</v>
      </c>
    </row>
    <row r="21" spans="2:20" x14ac:dyDescent="0.25">
      <c r="B21" t="s">
        <v>76</v>
      </c>
      <c r="C21" s="16" t="s">
        <v>175</v>
      </c>
      <c r="D21" s="16">
        <v>1073</v>
      </c>
      <c r="E21" s="16">
        <v>112601.89</v>
      </c>
      <c r="F21" s="16">
        <v>0</v>
      </c>
      <c r="G21" s="16">
        <v>112601.89</v>
      </c>
      <c r="H21" s="16">
        <v>2572.66</v>
      </c>
      <c r="I21" s="16">
        <v>0</v>
      </c>
      <c r="J21" s="16">
        <v>2572.66</v>
      </c>
      <c r="K21" s="16">
        <v>2572.66</v>
      </c>
      <c r="L21" s="16">
        <v>2600</v>
      </c>
      <c r="M21" s="16">
        <v>1930.53</v>
      </c>
      <c r="N21" s="16">
        <v>1950</v>
      </c>
      <c r="O21" s="1">
        <f>VLOOKUP(B21,CAInstallateurs2016!A$1:M$119,4,FALSE)</f>
        <v>42827.34</v>
      </c>
      <c r="P21" s="2">
        <f t="shared" si="0"/>
        <v>1.6292057830348561</v>
      </c>
      <c r="Q21" s="16">
        <v>0</v>
      </c>
      <c r="R21" s="16">
        <v>13</v>
      </c>
      <c r="S21" s="1">
        <f>VLOOKUP(B21,CAInstallateurs2016!A$1:M$119,12,FALSE)</f>
        <v>6</v>
      </c>
      <c r="T21" s="2">
        <f t="shared" si="1"/>
        <v>1.1666666666666667</v>
      </c>
    </row>
    <row r="22" spans="2:20" x14ac:dyDescent="0.25">
      <c r="B22" t="s">
        <v>81</v>
      </c>
      <c r="C22" s="16" t="s">
        <v>178</v>
      </c>
      <c r="D22" s="16">
        <v>1043</v>
      </c>
      <c r="E22" s="16">
        <v>78376.14</v>
      </c>
      <c r="F22" s="16">
        <v>17125</v>
      </c>
      <c r="G22" s="16">
        <v>95501.14</v>
      </c>
      <c r="H22" s="16">
        <v>1550</v>
      </c>
      <c r="I22" s="16">
        <v>787.5</v>
      </c>
      <c r="J22" s="16">
        <v>2337.5</v>
      </c>
      <c r="K22" s="16">
        <v>2337.5</v>
      </c>
      <c r="L22" s="16">
        <v>2800</v>
      </c>
      <c r="M22" s="16">
        <v>1499.94</v>
      </c>
      <c r="N22" s="16">
        <v>1800</v>
      </c>
      <c r="O22" s="1">
        <f>VLOOKUP(B22,CAInstallateurs2016!A$1:M$119,4,FALSE)</f>
        <v>59088.53</v>
      </c>
      <c r="P22" s="2">
        <f t="shared" si="0"/>
        <v>0.61623821069842155</v>
      </c>
      <c r="Q22" s="16">
        <v>5</v>
      </c>
      <c r="R22" s="16">
        <v>7</v>
      </c>
      <c r="S22" s="1">
        <f>VLOOKUP(B22,CAInstallateurs2016!A$1:M$119,12,FALSE)</f>
        <v>6</v>
      </c>
      <c r="T22" s="2">
        <f t="shared" si="1"/>
        <v>0.16666666666666666</v>
      </c>
    </row>
    <row r="23" spans="2:20" x14ac:dyDescent="0.25">
      <c r="B23" t="s">
        <v>45</v>
      </c>
      <c r="C23" s="16" t="s">
        <v>177</v>
      </c>
      <c r="D23" s="16">
        <v>165</v>
      </c>
      <c r="E23" s="16">
        <v>94610.62</v>
      </c>
      <c r="F23" s="16">
        <v>0</v>
      </c>
      <c r="G23" s="16">
        <v>94610.62</v>
      </c>
      <c r="H23" s="16">
        <v>1675</v>
      </c>
      <c r="I23" s="16">
        <v>0</v>
      </c>
      <c r="J23" s="16">
        <v>1675</v>
      </c>
      <c r="K23" s="16">
        <v>1675</v>
      </c>
      <c r="L23" s="16">
        <v>1850</v>
      </c>
      <c r="M23" s="16">
        <v>1654.83</v>
      </c>
      <c r="N23" s="16">
        <v>1200</v>
      </c>
      <c r="O23" s="1">
        <f>VLOOKUP(B23,CAInstallateurs2016!A$1:M$119,4,FALSE)</f>
        <v>68377.179999999993</v>
      </c>
      <c r="P23" s="2">
        <f t="shared" si="0"/>
        <v>0.38365782268294779</v>
      </c>
      <c r="Q23" s="16">
        <v>0</v>
      </c>
      <c r="R23" s="16">
        <v>8</v>
      </c>
      <c r="S23" s="1">
        <f>VLOOKUP(B23,CAInstallateurs2016!A$1:M$119,12,FALSE)</f>
        <v>6</v>
      </c>
      <c r="T23" s="2">
        <f t="shared" si="1"/>
        <v>0.33333333333333331</v>
      </c>
    </row>
    <row r="24" spans="2:20" x14ac:dyDescent="0.25">
      <c r="B24" t="s">
        <v>78</v>
      </c>
      <c r="C24" s="16" t="s">
        <v>176</v>
      </c>
      <c r="D24" s="16">
        <v>54</v>
      </c>
      <c r="E24" s="16">
        <v>94066.45</v>
      </c>
      <c r="F24" s="16">
        <v>0</v>
      </c>
      <c r="G24" s="16">
        <v>94066.45</v>
      </c>
      <c r="H24" s="16">
        <v>1530</v>
      </c>
      <c r="I24" s="16">
        <v>0</v>
      </c>
      <c r="J24" s="16">
        <v>1530</v>
      </c>
      <c r="K24" s="16">
        <v>1530</v>
      </c>
      <c r="L24" s="16">
        <v>3230</v>
      </c>
      <c r="M24" s="16">
        <v>1626.98</v>
      </c>
      <c r="N24" s="16">
        <v>1050</v>
      </c>
      <c r="O24" s="1">
        <f>VLOOKUP(B24,CAInstallateurs2016!A$1:M$119,4,FALSE)</f>
        <v>63331.7</v>
      </c>
      <c r="P24" s="2">
        <f t="shared" si="0"/>
        <v>0.48529804189686998</v>
      </c>
      <c r="Q24" s="16">
        <v>0</v>
      </c>
      <c r="R24" s="16">
        <v>7</v>
      </c>
      <c r="S24" s="1">
        <f>VLOOKUP(B24,CAInstallateurs2016!A$1:M$119,12,FALSE)</f>
        <v>6</v>
      </c>
      <c r="T24" s="2">
        <f t="shared" si="1"/>
        <v>0.16666666666666666</v>
      </c>
    </row>
    <row r="25" spans="2:20" ht="15" customHeight="1" x14ac:dyDescent="0.25">
      <c r="B25" t="s">
        <v>24</v>
      </c>
      <c r="C25" s="16" t="s">
        <v>176</v>
      </c>
      <c r="D25" s="16">
        <v>107</v>
      </c>
      <c r="E25" s="16">
        <v>91410.2</v>
      </c>
      <c r="F25" s="16">
        <v>2547.42</v>
      </c>
      <c r="G25" s="16">
        <v>93957.62</v>
      </c>
      <c r="H25" s="16">
        <v>1705</v>
      </c>
      <c r="I25" s="16">
        <v>187.5</v>
      </c>
      <c r="J25" s="16">
        <v>1892.5</v>
      </c>
      <c r="K25" s="16">
        <v>1981.08</v>
      </c>
      <c r="L25" s="16">
        <v>1550</v>
      </c>
      <c r="M25" s="16">
        <v>1659.19</v>
      </c>
      <c r="N25" s="16">
        <v>1350</v>
      </c>
      <c r="O25" s="1">
        <f>VLOOKUP(B25,CAInstallateurs2016!A$1:M$119,4,FALSE)</f>
        <v>182543.05</v>
      </c>
      <c r="P25" s="2">
        <f t="shared" si="0"/>
        <v>-0.48528514232670045</v>
      </c>
      <c r="Q25" s="16">
        <v>1</v>
      </c>
      <c r="R25" s="16">
        <v>8</v>
      </c>
      <c r="S25" s="1">
        <f>VLOOKUP(B25,CAInstallateurs2016!A$1:M$119,12,FALSE)</f>
        <v>16</v>
      </c>
      <c r="T25" s="2">
        <f t="shared" si="1"/>
        <v>-0.5</v>
      </c>
    </row>
    <row r="26" spans="2:20" ht="15" customHeight="1" x14ac:dyDescent="0.25">
      <c r="B26" t="s">
        <v>86</v>
      </c>
      <c r="C26" s="16" t="s">
        <v>175</v>
      </c>
      <c r="D26" s="16">
        <v>137</v>
      </c>
      <c r="E26" s="16">
        <v>92551.52</v>
      </c>
      <c r="F26" s="16">
        <v>0</v>
      </c>
      <c r="G26" s="16">
        <v>92551.52</v>
      </c>
      <c r="H26" s="16">
        <v>2150</v>
      </c>
      <c r="I26" s="16">
        <v>0</v>
      </c>
      <c r="J26" s="16">
        <v>2150</v>
      </c>
      <c r="K26" s="16">
        <v>2077.42</v>
      </c>
      <c r="L26" s="16">
        <v>1970</v>
      </c>
      <c r="M26" s="16">
        <v>1567.23</v>
      </c>
      <c r="N26" s="16">
        <v>1650</v>
      </c>
      <c r="O26" s="1">
        <f>VLOOKUP(B26,CAInstallateurs2016!A$1:M$119,4,FALSE)</f>
        <v>54095.28</v>
      </c>
      <c r="P26" s="2">
        <f t="shared" si="0"/>
        <v>0.71089825212107238</v>
      </c>
      <c r="Q26" s="16">
        <v>0</v>
      </c>
      <c r="R26" s="16">
        <v>11</v>
      </c>
      <c r="S26" s="1">
        <f>VLOOKUP(B26,CAInstallateurs2016!A$1:M$119,12,FALSE)</f>
        <v>5</v>
      </c>
      <c r="T26" s="2">
        <f t="shared" si="1"/>
        <v>1.2</v>
      </c>
    </row>
    <row r="27" spans="2:20" x14ac:dyDescent="0.25">
      <c r="B27" t="s">
        <v>60</v>
      </c>
      <c r="C27" s="16" t="s">
        <v>176</v>
      </c>
      <c r="D27" s="16">
        <v>105</v>
      </c>
      <c r="E27" s="16">
        <v>76663.490000000005</v>
      </c>
      <c r="F27" s="16">
        <v>14804.59</v>
      </c>
      <c r="G27" s="16">
        <v>91468.08</v>
      </c>
      <c r="H27" s="16">
        <v>1550</v>
      </c>
      <c r="I27" s="16">
        <v>547.5</v>
      </c>
      <c r="J27" s="16">
        <v>2097.5</v>
      </c>
      <c r="K27" s="16">
        <v>2171.4299999999998</v>
      </c>
      <c r="L27" s="16">
        <v>1280</v>
      </c>
      <c r="M27" s="16">
        <v>1540.11</v>
      </c>
      <c r="N27" s="16">
        <v>1050</v>
      </c>
      <c r="O27" s="1">
        <f>VLOOKUP(B27,CAInstallateurs2016!A$1:M$119,4,FALSE)</f>
        <v>57462.21</v>
      </c>
      <c r="P27" s="2">
        <f t="shared" si="0"/>
        <v>0.59179537299383378</v>
      </c>
      <c r="Q27" s="16">
        <v>3</v>
      </c>
      <c r="R27" s="16">
        <v>6</v>
      </c>
      <c r="S27" s="1">
        <f>VLOOKUP(B27,CAInstallateurs2016!A$1:M$119,12,FALSE)</f>
        <v>6</v>
      </c>
      <c r="T27" s="2">
        <f t="shared" si="1"/>
        <v>0</v>
      </c>
    </row>
    <row r="28" spans="2:20" x14ac:dyDescent="0.25">
      <c r="B28" t="s">
        <v>129</v>
      </c>
      <c r="C28" s="16" t="s">
        <v>175</v>
      </c>
      <c r="D28" s="16">
        <v>80</v>
      </c>
      <c r="E28" s="16">
        <v>87630.99</v>
      </c>
      <c r="F28" s="16">
        <v>0</v>
      </c>
      <c r="G28" s="16">
        <v>87630.99</v>
      </c>
      <c r="H28" s="16">
        <v>1350</v>
      </c>
      <c r="I28" s="16">
        <v>0</v>
      </c>
      <c r="J28" s="16">
        <v>1350</v>
      </c>
      <c r="K28" s="16">
        <v>1350</v>
      </c>
      <c r="L28" s="16">
        <v>1790</v>
      </c>
      <c r="M28" s="16">
        <v>1540.03</v>
      </c>
      <c r="N28" s="16">
        <v>1050</v>
      </c>
      <c r="O28" s="1">
        <f>VLOOKUP(B28,CAInstallateurs2016!A$1:M$119,4,FALSE)</f>
        <v>58383.03</v>
      </c>
      <c r="P28" s="2">
        <f t="shared" si="0"/>
        <v>0.50096680490889234</v>
      </c>
      <c r="Q28" s="16">
        <v>0</v>
      </c>
      <c r="R28" s="16">
        <v>7</v>
      </c>
      <c r="S28" s="1">
        <f>VLOOKUP(B28,CAInstallateurs2016!A$1:M$119,12,FALSE)</f>
        <v>4</v>
      </c>
      <c r="T28" s="2">
        <f t="shared" si="1"/>
        <v>0.75</v>
      </c>
    </row>
    <row r="29" spans="2:20" x14ac:dyDescent="0.25">
      <c r="B29" t="s">
        <v>52</v>
      </c>
      <c r="C29" s="16" t="s">
        <v>176</v>
      </c>
      <c r="D29" s="16">
        <v>89</v>
      </c>
      <c r="E29" s="16">
        <v>87294.46</v>
      </c>
      <c r="F29" s="16">
        <v>0</v>
      </c>
      <c r="G29" s="16">
        <v>87294.46</v>
      </c>
      <c r="H29" s="16">
        <v>1800</v>
      </c>
      <c r="I29" s="16">
        <v>0</v>
      </c>
      <c r="J29" s="16">
        <v>1800</v>
      </c>
      <c r="K29" s="16">
        <v>1800</v>
      </c>
      <c r="L29" s="16">
        <v>1850</v>
      </c>
      <c r="M29" s="16">
        <v>0</v>
      </c>
      <c r="N29" s="16">
        <v>1350</v>
      </c>
      <c r="O29" s="1">
        <f>VLOOKUP(B29,CAInstallateurs2016!A$1:M$119,4,FALSE)</f>
        <v>98525.23</v>
      </c>
      <c r="P29" s="2">
        <f t="shared" si="0"/>
        <v>-0.11398877221600995</v>
      </c>
      <c r="Q29" s="16">
        <v>0</v>
      </c>
      <c r="R29" s="16">
        <v>9</v>
      </c>
      <c r="S29" s="1">
        <f>VLOOKUP(B29,CAInstallateurs2016!A$1:M$119,12,FALSE)</f>
        <v>10</v>
      </c>
      <c r="T29" s="2">
        <f t="shared" si="1"/>
        <v>-0.1</v>
      </c>
    </row>
    <row r="30" spans="2:20" ht="15" customHeight="1" x14ac:dyDescent="0.25">
      <c r="B30" t="s">
        <v>128</v>
      </c>
      <c r="C30" s="16" t="s">
        <v>175</v>
      </c>
      <c r="D30" s="16">
        <v>1045</v>
      </c>
      <c r="E30" s="16">
        <v>87080.6</v>
      </c>
      <c r="F30" s="16">
        <v>0</v>
      </c>
      <c r="G30" s="16">
        <v>87080.6</v>
      </c>
      <c r="H30" s="16">
        <v>1800</v>
      </c>
      <c r="I30" s="16">
        <v>0</v>
      </c>
      <c r="J30" s="16">
        <v>1800</v>
      </c>
      <c r="K30" s="16">
        <v>1800</v>
      </c>
      <c r="L30" s="16">
        <v>2800</v>
      </c>
      <c r="M30" s="16">
        <v>1488.25</v>
      </c>
      <c r="N30" s="16">
        <v>1350</v>
      </c>
      <c r="O30" s="1">
        <f>VLOOKUP(B30,CAInstallateurs2016!A$1:M$119,4,FALSE)</f>
        <v>27153.01</v>
      </c>
      <c r="P30" s="2">
        <f t="shared" si="0"/>
        <v>2.2070330324336056</v>
      </c>
      <c r="Q30" s="16">
        <v>0</v>
      </c>
      <c r="R30" s="16">
        <v>9</v>
      </c>
      <c r="S30" s="1">
        <f>VLOOKUP(B30,CAInstallateurs2016!A$1:M$119,12,FALSE)</f>
        <v>3</v>
      </c>
      <c r="T30" s="2">
        <f t="shared" si="1"/>
        <v>2</v>
      </c>
    </row>
    <row r="31" spans="2:20" ht="15" customHeight="1" x14ac:dyDescent="0.25">
      <c r="B31" t="s">
        <v>53</v>
      </c>
      <c r="C31" s="16" t="s">
        <v>175</v>
      </c>
      <c r="D31" s="16">
        <v>125</v>
      </c>
      <c r="E31" s="16">
        <v>83787.199999999997</v>
      </c>
      <c r="F31" s="16">
        <v>3250</v>
      </c>
      <c r="G31" s="16">
        <v>87037.2</v>
      </c>
      <c r="H31" s="16">
        <v>1000</v>
      </c>
      <c r="I31" s="16">
        <v>150</v>
      </c>
      <c r="J31" s="16">
        <v>1150</v>
      </c>
      <c r="K31" s="16">
        <v>1150</v>
      </c>
      <c r="L31" s="16">
        <v>1000</v>
      </c>
      <c r="M31" s="16">
        <v>1535.1</v>
      </c>
      <c r="N31" s="16">
        <v>600</v>
      </c>
      <c r="O31" s="1">
        <f>VLOOKUP(B31,CAInstallateurs2016!A$1:M$119,4,FALSE)</f>
        <v>32853.199999999997</v>
      </c>
      <c r="P31" s="2">
        <f t="shared" si="0"/>
        <v>1.6492761740104467</v>
      </c>
      <c r="Q31" s="16">
        <v>1</v>
      </c>
      <c r="R31" s="16">
        <v>4</v>
      </c>
      <c r="S31" s="1">
        <f>VLOOKUP(B31,CAInstallateurs2016!A$1:M$119,12,FALSE)</f>
        <v>3</v>
      </c>
      <c r="T31" s="2">
        <f t="shared" si="1"/>
        <v>0.33333333333333331</v>
      </c>
    </row>
    <row r="32" spans="2:20" ht="15" customHeight="1" x14ac:dyDescent="0.25">
      <c r="B32" t="s">
        <v>21</v>
      </c>
      <c r="C32" s="16" t="s">
        <v>176</v>
      </c>
      <c r="D32" s="16">
        <v>94</v>
      </c>
      <c r="E32" s="16">
        <v>86888.87</v>
      </c>
      <c r="F32" s="16">
        <v>0</v>
      </c>
      <c r="G32" s="16">
        <v>86888.87</v>
      </c>
      <c r="H32" s="16">
        <v>1625</v>
      </c>
      <c r="I32" s="16">
        <v>0</v>
      </c>
      <c r="J32" s="16">
        <v>1625</v>
      </c>
      <c r="K32" s="16">
        <v>1861.85</v>
      </c>
      <c r="L32" s="16">
        <v>1732.85</v>
      </c>
      <c r="M32" s="16">
        <v>1509.62</v>
      </c>
      <c r="N32" s="16">
        <v>1200</v>
      </c>
      <c r="O32" s="1">
        <f>VLOOKUP(B32,CAInstallateurs2016!A$1:M$119,4,FALSE)</f>
        <v>61949.15</v>
      </c>
      <c r="P32" s="2">
        <f t="shared" si="0"/>
        <v>0.40258373198018044</v>
      </c>
      <c r="Q32" s="16">
        <v>0</v>
      </c>
      <c r="R32" s="16">
        <v>8</v>
      </c>
      <c r="S32" s="1">
        <f>VLOOKUP(B32,CAInstallateurs2016!A$1:M$119,12,FALSE)</f>
        <v>6</v>
      </c>
      <c r="T32" s="2">
        <f t="shared" si="1"/>
        <v>0.33333333333333331</v>
      </c>
    </row>
    <row r="33" spans="2:20" ht="15" customHeight="1" x14ac:dyDescent="0.25">
      <c r="B33" t="s">
        <v>101</v>
      </c>
      <c r="C33" s="16" t="s">
        <v>175</v>
      </c>
      <c r="D33" s="16">
        <v>103</v>
      </c>
      <c r="E33" s="16">
        <v>83738.2</v>
      </c>
      <c r="F33" s="16">
        <v>0</v>
      </c>
      <c r="G33" s="16">
        <v>83738.2</v>
      </c>
      <c r="H33" s="16">
        <v>1475</v>
      </c>
      <c r="I33" s="16">
        <v>0</v>
      </c>
      <c r="J33" s="16">
        <v>1475</v>
      </c>
      <c r="K33" s="16">
        <v>1475</v>
      </c>
      <c r="L33" s="16">
        <v>1460</v>
      </c>
      <c r="M33" s="16">
        <v>0</v>
      </c>
      <c r="N33" s="16">
        <v>1050</v>
      </c>
      <c r="O33" s="1">
        <f>VLOOKUP(B33,CAInstallateurs2016!A$1:M$119,4,FALSE)</f>
        <v>109314.87</v>
      </c>
      <c r="P33" s="2">
        <f t="shared" si="0"/>
        <v>-0.23397246870439492</v>
      </c>
      <c r="Q33" s="16">
        <v>0</v>
      </c>
      <c r="R33" s="16">
        <v>7</v>
      </c>
      <c r="S33" s="1">
        <f>VLOOKUP(B33,CAInstallateurs2016!A$1:M$119,12,FALSE)</f>
        <v>10</v>
      </c>
      <c r="T33" s="2">
        <f t="shared" si="1"/>
        <v>-0.3</v>
      </c>
    </row>
    <row r="34" spans="2:20" x14ac:dyDescent="0.25">
      <c r="B34" t="s">
        <v>50</v>
      </c>
      <c r="C34" s="16" t="s">
        <v>176</v>
      </c>
      <c r="D34" s="16">
        <v>1017</v>
      </c>
      <c r="E34" s="16">
        <v>83648.679999999993</v>
      </c>
      <c r="F34" s="16">
        <v>0</v>
      </c>
      <c r="G34" s="16">
        <v>83648.679999999993</v>
      </c>
      <c r="H34" s="16">
        <v>1525</v>
      </c>
      <c r="I34" s="16">
        <v>0</v>
      </c>
      <c r="J34" s="16">
        <v>1525</v>
      </c>
      <c r="K34" s="16">
        <v>1525</v>
      </c>
      <c r="L34" s="16">
        <v>1550</v>
      </c>
      <c r="M34" s="16">
        <v>0</v>
      </c>
      <c r="N34" s="16">
        <v>1200</v>
      </c>
      <c r="O34" s="1">
        <f>VLOOKUP(B34,CAInstallateurs2016!A$1:M$119,4,FALSE)</f>
        <v>64432.06</v>
      </c>
      <c r="P34" s="2">
        <f t="shared" si="0"/>
        <v>0.2982462457354304</v>
      </c>
      <c r="Q34" s="16">
        <v>0</v>
      </c>
      <c r="R34" s="16">
        <v>8</v>
      </c>
      <c r="S34" s="1">
        <f>VLOOKUP(B34,CAInstallateurs2016!A$1:M$119,12,FALSE)</f>
        <v>6</v>
      </c>
      <c r="T34" s="2">
        <f t="shared" si="1"/>
        <v>0.33333333333333331</v>
      </c>
    </row>
    <row r="35" spans="2:20" ht="15" customHeight="1" x14ac:dyDescent="0.25">
      <c r="B35" t="s">
        <v>95</v>
      </c>
      <c r="C35" s="16" t="s">
        <v>175</v>
      </c>
      <c r="D35" s="16">
        <v>135</v>
      </c>
      <c r="E35" s="16">
        <v>82205</v>
      </c>
      <c r="F35" s="16">
        <v>0</v>
      </c>
      <c r="G35" s="16">
        <v>82205</v>
      </c>
      <c r="H35" s="16">
        <v>1725</v>
      </c>
      <c r="I35" s="16">
        <v>0</v>
      </c>
      <c r="J35" s="16">
        <v>1725</v>
      </c>
      <c r="K35" s="16">
        <v>1725</v>
      </c>
      <c r="L35" s="16">
        <v>1876</v>
      </c>
      <c r="M35" s="16">
        <v>1419.74</v>
      </c>
      <c r="N35" s="16">
        <v>1200</v>
      </c>
      <c r="O35" s="1">
        <f>VLOOKUP(B35,CAInstallateurs2016!A$1:M$119,4,FALSE)</f>
        <v>4400</v>
      </c>
      <c r="P35" s="2">
        <f t="shared" ref="P35:P66" si="2">(G35-O35)/O35</f>
        <v>17.682954545454546</v>
      </c>
      <c r="Q35" s="16">
        <v>0</v>
      </c>
      <c r="R35" s="16">
        <v>9</v>
      </c>
      <c r="S35" s="1">
        <f>VLOOKUP(B35,CAInstallateurs2016!A$1:M$119,12,FALSE)</f>
        <v>1</v>
      </c>
      <c r="T35" s="2">
        <f t="shared" ref="T35:T66" si="3">(R35-S35)/S35</f>
        <v>8</v>
      </c>
    </row>
    <row r="36" spans="2:20" x14ac:dyDescent="0.25">
      <c r="B36" t="s">
        <v>57</v>
      </c>
      <c r="C36" s="16" t="s">
        <v>177</v>
      </c>
      <c r="D36" s="16">
        <v>1054</v>
      </c>
      <c r="E36" s="16">
        <v>82187.73</v>
      </c>
      <c r="F36" s="16">
        <v>0</v>
      </c>
      <c r="G36" s="16">
        <v>82187.73</v>
      </c>
      <c r="H36" s="16">
        <v>1525</v>
      </c>
      <c r="I36" s="16">
        <v>0</v>
      </c>
      <c r="J36" s="16">
        <v>1525</v>
      </c>
      <c r="K36" s="16">
        <v>1725</v>
      </c>
      <c r="L36" s="16">
        <v>425</v>
      </c>
      <c r="M36" s="16">
        <v>1441.94</v>
      </c>
      <c r="N36" s="16">
        <v>1200</v>
      </c>
      <c r="O36" s="1">
        <f>VLOOKUP(B36,CAInstallateurs2016!A$1:M$119,4,FALSE)</f>
        <v>25780</v>
      </c>
      <c r="P36" s="2">
        <f t="shared" si="2"/>
        <v>2.1880422808378586</v>
      </c>
      <c r="Q36" s="16">
        <v>0</v>
      </c>
      <c r="R36" s="16">
        <v>9</v>
      </c>
      <c r="S36" s="1">
        <f>VLOOKUP(B36,CAInstallateurs2016!A$1:M$119,12,FALSE)</f>
        <v>3</v>
      </c>
      <c r="T36" s="2">
        <f t="shared" si="3"/>
        <v>2</v>
      </c>
    </row>
    <row r="37" spans="2:20" ht="15" customHeight="1" x14ac:dyDescent="0.25">
      <c r="B37" t="s">
        <v>29</v>
      </c>
      <c r="C37" s="16" t="s">
        <v>176</v>
      </c>
      <c r="D37" s="16">
        <v>82</v>
      </c>
      <c r="E37" s="16">
        <v>80735.759999999995</v>
      </c>
      <c r="F37" s="16">
        <v>0</v>
      </c>
      <c r="G37" s="16">
        <v>80735.759999999995</v>
      </c>
      <c r="H37" s="16">
        <v>1837.76</v>
      </c>
      <c r="I37" s="16">
        <v>0</v>
      </c>
      <c r="J37" s="16">
        <v>1837.76</v>
      </c>
      <c r="K37" s="16">
        <v>1837.76</v>
      </c>
      <c r="L37" s="16">
        <v>2050</v>
      </c>
      <c r="M37" s="16">
        <v>1379.06</v>
      </c>
      <c r="N37" s="16">
        <v>1500</v>
      </c>
      <c r="O37" s="1">
        <f>VLOOKUP(B37,CAInstallateurs2016!A$1:M$119,4,FALSE)</f>
        <v>81564.210000000006</v>
      </c>
      <c r="P37" s="2">
        <f t="shared" si="2"/>
        <v>-1.0157028431955775E-2</v>
      </c>
      <c r="Q37" s="16">
        <v>0</v>
      </c>
      <c r="R37" s="16">
        <v>10</v>
      </c>
      <c r="S37" s="1">
        <f>VLOOKUP(B37,CAInstallateurs2016!A$1:M$119,12,FALSE)</f>
        <v>8</v>
      </c>
      <c r="T37" s="2">
        <f t="shared" si="3"/>
        <v>0.25</v>
      </c>
    </row>
    <row r="38" spans="2:20" ht="15" customHeight="1" x14ac:dyDescent="0.25">
      <c r="B38" t="s">
        <v>134</v>
      </c>
      <c r="C38" s="16" t="s">
        <v>176</v>
      </c>
      <c r="D38" s="16">
        <v>42</v>
      </c>
      <c r="E38" s="16">
        <v>80730.87</v>
      </c>
      <c r="F38" s="16">
        <v>0</v>
      </c>
      <c r="G38" s="16">
        <v>80730.87</v>
      </c>
      <c r="H38" s="16">
        <v>1559.05</v>
      </c>
      <c r="I38" s="16">
        <v>0</v>
      </c>
      <c r="J38" s="16">
        <v>1559.05</v>
      </c>
      <c r="K38" s="16">
        <v>1655.58</v>
      </c>
      <c r="L38" s="16">
        <v>1546.67</v>
      </c>
      <c r="M38" s="16">
        <v>1405.49</v>
      </c>
      <c r="N38" s="16">
        <v>1050</v>
      </c>
      <c r="O38" s="1">
        <f>VLOOKUP(B38,CAInstallateurs2016!A$1:M$119,4,FALSE)</f>
        <v>58141</v>
      </c>
      <c r="P38" s="2">
        <f t="shared" si="2"/>
        <v>0.38853597289348302</v>
      </c>
      <c r="Q38" s="16">
        <v>0</v>
      </c>
      <c r="R38" s="16">
        <v>7</v>
      </c>
      <c r="S38" s="1">
        <f>VLOOKUP(B38,CAInstallateurs2016!A$1:M$119,12,FALSE)</f>
        <v>5</v>
      </c>
      <c r="T38" s="2">
        <f t="shared" si="3"/>
        <v>0.4</v>
      </c>
    </row>
    <row r="39" spans="2:20" ht="15" customHeight="1" x14ac:dyDescent="0.25">
      <c r="B39" t="s">
        <v>72</v>
      </c>
      <c r="C39" s="16" t="s">
        <v>176</v>
      </c>
      <c r="D39" s="16">
        <v>65</v>
      </c>
      <c r="E39" s="16">
        <v>79840</v>
      </c>
      <c r="F39" s="16">
        <v>0</v>
      </c>
      <c r="G39" s="16">
        <v>79840</v>
      </c>
      <c r="H39" s="16">
        <v>1875</v>
      </c>
      <c r="I39" s="16">
        <v>0</v>
      </c>
      <c r="J39" s="16">
        <v>1875</v>
      </c>
      <c r="K39" s="16">
        <v>1875</v>
      </c>
      <c r="L39" s="16">
        <v>1800</v>
      </c>
      <c r="M39" s="16">
        <v>1368.36</v>
      </c>
      <c r="N39" s="16">
        <v>1350</v>
      </c>
      <c r="O39" s="1">
        <f>VLOOKUP(B39,CAInstallateurs2016!A$1:M$119,4,FALSE)</f>
        <v>7650</v>
      </c>
      <c r="P39" s="2">
        <f t="shared" si="2"/>
        <v>9.4366013071895427</v>
      </c>
      <c r="Q39" s="16">
        <v>0</v>
      </c>
      <c r="R39" s="16">
        <v>9</v>
      </c>
      <c r="S39" s="1">
        <f>VLOOKUP(B39,CAInstallateurs2016!A$1:M$119,12,FALSE)</f>
        <v>1</v>
      </c>
      <c r="T39" s="2">
        <f t="shared" si="3"/>
        <v>8</v>
      </c>
    </row>
    <row r="40" spans="2:20" ht="15" customHeight="1" x14ac:dyDescent="0.25">
      <c r="B40" t="s">
        <v>127</v>
      </c>
      <c r="C40" s="16" t="s">
        <v>176</v>
      </c>
      <c r="D40" s="16">
        <v>106</v>
      </c>
      <c r="E40" s="16">
        <v>77824</v>
      </c>
      <c r="F40" s="16">
        <v>0</v>
      </c>
      <c r="G40" s="16">
        <v>77824</v>
      </c>
      <c r="H40" s="16">
        <v>1650</v>
      </c>
      <c r="I40" s="16">
        <v>0</v>
      </c>
      <c r="J40" s="16">
        <v>1650</v>
      </c>
      <c r="K40" s="16">
        <v>1650</v>
      </c>
      <c r="L40" s="16">
        <v>1650</v>
      </c>
      <c r="M40" s="16">
        <v>1344.6</v>
      </c>
      <c r="N40" s="16">
        <v>1200</v>
      </c>
      <c r="O40" s="1">
        <f>VLOOKUP(B40,CAInstallateurs2016!A$1:M$119,4,FALSE)</f>
        <v>157957.82</v>
      </c>
      <c r="P40" s="2">
        <f t="shared" si="2"/>
        <v>-0.50731150885723797</v>
      </c>
      <c r="Q40" s="16">
        <v>0</v>
      </c>
      <c r="R40" s="16">
        <v>8</v>
      </c>
      <c r="S40" s="1">
        <f>VLOOKUP(B40,CAInstallateurs2016!A$1:M$119,12,FALSE)</f>
        <v>14</v>
      </c>
      <c r="T40" s="2">
        <f t="shared" si="3"/>
        <v>-0.42857142857142855</v>
      </c>
    </row>
    <row r="41" spans="2:20" ht="15" customHeight="1" x14ac:dyDescent="0.25">
      <c r="B41" t="s">
        <v>88</v>
      </c>
      <c r="C41" s="16" t="s">
        <v>176</v>
      </c>
      <c r="D41" s="16">
        <v>145</v>
      </c>
      <c r="E41" s="16">
        <v>77025.19</v>
      </c>
      <c r="F41" s="16">
        <v>0</v>
      </c>
      <c r="G41" s="16">
        <v>77025.19</v>
      </c>
      <c r="H41" s="16">
        <v>1610</v>
      </c>
      <c r="I41" s="16">
        <v>0</v>
      </c>
      <c r="J41" s="16">
        <v>1610</v>
      </c>
      <c r="K41" s="16">
        <v>1610</v>
      </c>
      <c r="L41" s="16">
        <v>1400</v>
      </c>
      <c r="M41" s="16">
        <v>1338.63</v>
      </c>
      <c r="N41" s="16">
        <v>1050</v>
      </c>
      <c r="O41" s="1">
        <f>VLOOKUP(B41,CAInstallateurs2016!A$1:M$119,4,FALSE)</f>
        <v>50191.14</v>
      </c>
      <c r="P41" s="2">
        <f t="shared" si="2"/>
        <v>0.53463718895406642</v>
      </c>
      <c r="Q41" s="16">
        <v>0</v>
      </c>
      <c r="R41" s="16">
        <v>7</v>
      </c>
      <c r="S41" s="1">
        <f>VLOOKUP(B41,CAInstallateurs2016!A$1:M$119,12,FALSE)</f>
        <v>6</v>
      </c>
      <c r="T41" s="2">
        <f t="shared" si="3"/>
        <v>0.16666666666666666</v>
      </c>
    </row>
    <row r="42" spans="2:20" x14ac:dyDescent="0.25">
      <c r="B42" t="s">
        <v>122</v>
      </c>
      <c r="C42" s="16" t="s">
        <v>176</v>
      </c>
      <c r="D42" s="16">
        <v>118</v>
      </c>
      <c r="E42" s="16">
        <v>62443.19</v>
      </c>
      <c r="F42" s="16">
        <v>14522</v>
      </c>
      <c r="G42" s="16">
        <v>76965.19</v>
      </c>
      <c r="H42" s="16">
        <v>1950</v>
      </c>
      <c r="I42" s="16">
        <v>750</v>
      </c>
      <c r="J42" s="16">
        <v>2700</v>
      </c>
      <c r="K42" s="16">
        <v>3330</v>
      </c>
      <c r="L42" s="16">
        <v>4050</v>
      </c>
      <c r="M42" s="16">
        <v>1260.95</v>
      </c>
      <c r="N42" s="16">
        <v>1500</v>
      </c>
      <c r="O42" s="1">
        <f>VLOOKUP(B42,CAInstallateurs2016!A$1:M$119,4,FALSE)</f>
        <v>57035</v>
      </c>
      <c r="P42" s="2">
        <f t="shared" si="2"/>
        <v>0.34943788901551681</v>
      </c>
      <c r="Q42" s="16">
        <v>4</v>
      </c>
      <c r="R42" s="16">
        <v>9</v>
      </c>
      <c r="S42" s="1">
        <f>VLOOKUP(B42,CAInstallateurs2016!A$1:M$119,12,FALSE)</f>
        <v>6</v>
      </c>
      <c r="T42" s="2">
        <f t="shared" si="3"/>
        <v>0.5</v>
      </c>
    </row>
    <row r="43" spans="2:20" ht="15" customHeight="1" x14ac:dyDescent="0.25">
      <c r="B43" t="s">
        <v>19</v>
      </c>
      <c r="C43" s="16" t="s">
        <v>177</v>
      </c>
      <c r="D43" s="16">
        <v>69</v>
      </c>
      <c r="E43" s="16">
        <v>76924.53</v>
      </c>
      <c r="F43" s="16">
        <v>0</v>
      </c>
      <c r="G43" s="16">
        <v>76924.53</v>
      </c>
      <c r="H43" s="16">
        <v>1850</v>
      </c>
      <c r="I43" s="16">
        <v>0</v>
      </c>
      <c r="J43" s="16">
        <v>1850</v>
      </c>
      <c r="K43" s="16">
        <v>1850</v>
      </c>
      <c r="L43" s="16">
        <v>2175</v>
      </c>
      <c r="M43" s="16">
        <v>1447.85</v>
      </c>
      <c r="N43" s="16">
        <v>1200</v>
      </c>
      <c r="O43" s="1">
        <f>VLOOKUP(B43,CAInstallateurs2016!A$1:M$119,4,FALSE)</f>
        <v>29168.3</v>
      </c>
      <c r="P43" s="2">
        <f t="shared" si="2"/>
        <v>1.6372647703157193</v>
      </c>
      <c r="Q43" s="16">
        <v>0</v>
      </c>
      <c r="R43" s="16">
        <v>9</v>
      </c>
      <c r="S43" s="1">
        <f>VLOOKUP(B43,CAInstallateurs2016!A$1:M$119,12,FALSE)</f>
        <v>3</v>
      </c>
      <c r="T43" s="2">
        <f t="shared" si="3"/>
        <v>2</v>
      </c>
    </row>
    <row r="44" spans="2:20" x14ac:dyDescent="0.25">
      <c r="B44" t="s">
        <v>99</v>
      </c>
      <c r="C44" s="16" t="s">
        <v>177</v>
      </c>
      <c r="D44" s="16">
        <v>9</v>
      </c>
      <c r="E44" s="16">
        <v>74596.34</v>
      </c>
      <c r="F44" s="16">
        <v>0</v>
      </c>
      <c r="G44" s="16">
        <v>74596.34</v>
      </c>
      <c r="H44" s="16">
        <v>1980</v>
      </c>
      <c r="I44" s="16">
        <v>0</v>
      </c>
      <c r="J44" s="16">
        <v>1980</v>
      </c>
      <c r="K44" s="16">
        <v>1980</v>
      </c>
      <c r="L44" s="16">
        <v>1400</v>
      </c>
      <c r="M44" s="16">
        <v>1276.3699999999999</v>
      </c>
      <c r="N44" s="16">
        <v>1200</v>
      </c>
      <c r="O44" s="1">
        <f>VLOOKUP(B44,CAInstallateurs2016!A$1:M$119,4,FALSE)</f>
        <v>78088.53</v>
      </c>
      <c r="P44" s="2">
        <f t="shared" si="2"/>
        <v>-4.4720908435592302E-2</v>
      </c>
      <c r="Q44" s="16">
        <v>0</v>
      </c>
      <c r="R44" s="16">
        <v>9</v>
      </c>
      <c r="S44" s="1">
        <f>VLOOKUP(B44,CAInstallateurs2016!A$1:M$119,12,FALSE)</f>
        <v>9</v>
      </c>
      <c r="T44" s="2">
        <f t="shared" si="3"/>
        <v>0</v>
      </c>
    </row>
    <row r="45" spans="2:20" ht="15" customHeight="1" x14ac:dyDescent="0.25">
      <c r="B45" t="s">
        <v>117</v>
      </c>
      <c r="C45" s="16" t="s">
        <v>176</v>
      </c>
      <c r="D45" s="16">
        <v>114</v>
      </c>
      <c r="E45" s="16">
        <v>72972.55</v>
      </c>
      <c r="F45" s="16">
        <v>0</v>
      </c>
      <c r="G45" s="16">
        <v>72972.55</v>
      </c>
      <c r="H45" s="16">
        <v>1480</v>
      </c>
      <c r="I45" s="16">
        <v>0</v>
      </c>
      <c r="J45" s="16">
        <v>1480</v>
      </c>
      <c r="K45" s="16">
        <v>1480</v>
      </c>
      <c r="L45" s="16">
        <v>1400</v>
      </c>
      <c r="M45" s="16">
        <v>1267.47</v>
      </c>
      <c r="N45" s="16">
        <v>1050</v>
      </c>
      <c r="O45" s="1">
        <f>VLOOKUP(B45,CAInstallateurs2016!A$1:M$119,4,FALSE)</f>
        <v>25166.38</v>
      </c>
      <c r="P45" s="2">
        <f t="shared" si="2"/>
        <v>1.8996045517869473</v>
      </c>
      <c r="Q45" s="16">
        <v>0</v>
      </c>
      <c r="R45" s="16">
        <v>7</v>
      </c>
      <c r="S45" s="1">
        <f>VLOOKUP(B45,CAInstallateurs2016!A$1:M$119,12,FALSE)</f>
        <v>2</v>
      </c>
      <c r="T45" s="2">
        <f t="shared" si="3"/>
        <v>2.5</v>
      </c>
    </row>
    <row r="46" spans="2:20" x14ac:dyDescent="0.25">
      <c r="B46" t="s">
        <v>49</v>
      </c>
      <c r="C46" s="16" t="s">
        <v>176</v>
      </c>
      <c r="D46" s="16">
        <v>1070</v>
      </c>
      <c r="E46" s="16">
        <v>50669</v>
      </c>
      <c r="F46" s="16">
        <v>21708.21</v>
      </c>
      <c r="G46" s="16">
        <v>72377.210000000006</v>
      </c>
      <c r="H46" s="16">
        <v>1150</v>
      </c>
      <c r="I46" s="16">
        <v>1087.5</v>
      </c>
      <c r="J46" s="16">
        <v>2237.5</v>
      </c>
      <c r="K46" s="16">
        <v>2087.5</v>
      </c>
      <c r="L46" s="16">
        <v>2400</v>
      </c>
      <c r="M46" s="16">
        <v>1023.3</v>
      </c>
      <c r="N46" s="16">
        <v>1800</v>
      </c>
      <c r="O46" s="1">
        <f>VLOOKUP(B46,CAInstallateurs2016!A$1:M$119,4,FALSE)</f>
        <v>36706.14</v>
      </c>
      <c r="P46" s="2">
        <f t="shared" si="2"/>
        <v>0.97180117549815936</v>
      </c>
      <c r="Q46" s="16">
        <v>7</v>
      </c>
      <c r="R46" s="16">
        <v>5</v>
      </c>
      <c r="S46" s="1">
        <f>VLOOKUP(B46,CAInstallateurs2016!A$1:M$119,12,FALSE)</f>
        <v>3</v>
      </c>
      <c r="T46" s="2">
        <f t="shared" si="3"/>
        <v>0.66666666666666663</v>
      </c>
    </row>
    <row r="47" spans="2:20" ht="15" customHeight="1" x14ac:dyDescent="0.25">
      <c r="B47" t="s">
        <v>111</v>
      </c>
      <c r="C47" s="16" t="s">
        <v>176</v>
      </c>
      <c r="D47" s="16">
        <v>45</v>
      </c>
      <c r="E47" s="16">
        <v>71406.240000000005</v>
      </c>
      <c r="F47" s="16">
        <v>0</v>
      </c>
      <c r="G47" s="16">
        <v>71406.240000000005</v>
      </c>
      <c r="H47" s="16">
        <v>1475</v>
      </c>
      <c r="I47" s="16">
        <v>0</v>
      </c>
      <c r="J47" s="16">
        <v>1475</v>
      </c>
      <c r="K47" s="16">
        <v>1475</v>
      </c>
      <c r="L47" s="16">
        <v>1600</v>
      </c>
      <c r="M47" s="16">
        <v>0</v>
      </c>
      <c r="N47" s="16">
        <v>900</v>
      </c>
      <c r="O47" s="1">
        <f>VLOOKUP(B47,CAInstallateurs2016!A$1:M$119,4,FALSE)</f>
        <v>37413.199999999997</v>
      </c>
      <c r="P47" s="2">
        <f t="shared" si="2"/>
        <v>0.90858413608031419</v>
      </c>
      <c r="Q47" s="16">
        <v>0</v>
      </c>
      <c r="R47" s="16">
        <v>7</v>
      </c>
      <c r="S47" s="1">
        <f>VLOOKUP(B47,CAInstallateurs2016!A$1:M$119,12,FALSE)</f>
        <v>3</v>
      </c>
      <c r="T47" s="2">
        <f t="shared" si="3"/>
        <v>1.3333333333333333</v>
      </c>
    </row>
    <row r="48" spans="2:20" x14ac:dyDescent="0.25">
      <c r="B48" t="s">
        <v>35</v>
      </c>
      <c r="C48" s="16" t="s">
        <v>175</v>
      </c>
      <c r="D48" s="16">
        <v>30</v>
      </c>
      <c r="E48" s="16">
        <v>61619.94</v>
      </c>
      <c r="F48" s="16">
        <v>9774.35</v>
      </c>
      <c r="G48" s="16">
        <v>71394.289999999994</v>
      </c>
      <c r="H48" s="16">
        <v>1250</v>
      </c>
      <c r="I48" s="16">
        <v>360</v>
      </c>
      <c r="J48" s="16">
        <v>1610</v>
      </c>
      <c r="K48" s="16">
        <v>1610</v>
      </c>
      <c r="L48" s="16">
        <v>1600</v>
      </c>
      <c r="M48" s="16">
        <v>0</v>
      </c>
      <c r="N48" s="16">
        <v>1200</v>
      </c>
      <c r="O48" s="1">
        <f>VLOOKUP(B48,CAInstallateurs2016!A$1:M$119,4,FALSE)</f>
        <v>71893.77</v>
      </c>
      <c r="P48" s="2">
        <f t="shared" si="2"/>
        <v>-6.9474726391453735E-3</v>
      </c>
      <c r="Q48" s="16">
        <v>2</v>
      </c>
      <c r="R48" s="16">
        <v>6</v>
      </c>
      <c r="S48" s="1">
        <f>VLOOKUP(B48,CAInstallateurs2016!A$1:M$119,12,FALSE)</f>
        <v>8</v>
      </c>
      <c r="T48" s="2">
        <f t="shared" si="3"/>
        <v>-0.25</v>
      </c>
    </row>
    <row r="49" spans="2:20" x14ac:dyDescent="0.25">
      <c r="B49" t="s">
        <v>15</v>
      </c>
      <c r="C49" s="16" t="s">
        <v>176</v>
      </c>
      <c r="D49" s="16">
        <v>104</v>
      </c>
      <c r="E49" s="16">
        <v>64754.87</v>
      </c>
      <c r="F49" s="16">
        <v>4160.4799999999996</v>
      </c>
      <c r="G49" s="16">
        <v>68915.350000000006</v>
      </c>
      <c r="H49" s="16">
        <v>1150</v>
      </c>
      <c r="I49" s="16">
        <v>150</v>
      </c>
      <c r="J49" s="16">
        <v>1300</v>
      </c>
      <c r="K49" s="16">
        <v>1300</v>
      </c>
      <c r="L49" s="16">
        <v>1500</v>
      </c>
      <c r="M49" s="16">
        <v>1131.32</v>
      </c>
      <c r="N49" s="16">
        <v>1050</v>
      </c>
      <c r="O49" s="1">
        <f>VLOOKUP(B49,CAInstallateurs2016!A$1:M$119,4,FALSE)</f>
        <v>50502.52</v>
      </c>
      <c r="P49" s="2">
        <f t="shared" si="2"/>
        <v>0.36459230153267619</v>
      </c>
      <c r="Q49" s="16">
        <v>1</v>
      </c>
      <c r="R49" s="16">
        <v>6</v>
      </c>
      <c r="S49" s="1">
        <f>VLOOKUP(B49,CAInstallateurs2016!A$1:M$119,12,FALSE)</f>
        <v>4</v>
      </c>
      <c r="T49" s="2">
        <f t="shared" si="3"/>
        <v>0.5</v>
      </c>
    </row>
    <row r="50" spans="2:20" ht="15" customHeight="1" x14ac:dyDescent="0.25">
      <c r="B50" t="s">
        <v>102</v>
      </c>
      <c r="C50" s="16" t="s">
        <v>176</v>
      </c>
      <c r="D50" s="16">
        <v>61</v>
      </c>
      <c r="E50" s="16">
        <v>68136.95</v>
      </c>
      <c r="F50" s="16">
        <v>0</v>
      </c>
      <c r="G50" s="16">
        <v>68136.95</v>
      </c>
      <c r="H50" s="16">
        <v>1425</v>
      </c>
      <c r="I50" s="16">
        <v>0</v>
      </c>
      <c r="J50" s="16">
        <v>1425</v>
      </c>
      <c r="K50" s="16">
        <v>1425</v>
      </c>
      <c r="L50" s="16">
        <v>1500</v>
      </c>
      <c r="M50" s="16">
        <v>1172.6600000000001</v>
      </c>
      <c r="N50" s="16">
        <v>1050</v>
      </c>
      <c r="O50" s="1">
        <f>VLOOKUP(B50,CAInstallateurs2016!A$1:M$119,4,FALSE)</f>
        <v>15971.37</v>
      </c>
      <c r="P50" s="2">
        <f t="shared" si="2"/>
        <v>3.2661931944473137</v>
      </c>
      <c r="Q50" s="16">
        <v>0</v>
      </c>
      <c r="R50" s="16">
        <v>7</v>
      </c>
      <c r="S50" s="1">
        <f>VLOOKUP(B50,CAInstallateurs2016!A$1:M$119,12,FALSE)</f>
        <v>2</v>
      </c>
      <c r="T50" s="2">
        <f t="shared" si="3"/>
        <v>2.5</v>
      </c>
    </row>
    <row r="51" spans="2:20" x14ac:dyDescent="0.25">
      <c r="B51" t="s">
        <v>55</v>
      </c>
      <c r="C51" s="16" t="s">
        <v>175</v>
      </c>
      <c r="D51" s="16">
        <v>1063</v>
      </c>
      <c r="E51" s="16">
        <v>67379.490000000005</v>
      </c>
      <c r="F51" s="16">
        <v>0</v>
      </c>
      <c r="G51" s="16">
        <v>67379.490000000005</v>
      </c>
      <c r="H51" s="16">
        <v>1400</v>
      </c>
      <c r="I51" s="16">
        <v>0</v>
      </c>
      <c r="J51" s="16">
        <v>1400</v>
      </c>
      <c r="K51" s="16">
        <v>1400</v>
      </c>
      <c r="L51" s="16">
        <v>1300</v>
      </c>
      <c r="M51" s="16">
        <v>1092.4100000000001</v>
      </c>
      <c r="N51" s="16">
        <v>1050</v>
      </c>
      <c r="O51" s="1">
        <f>VLOOKUP(B51,CAInstallateurs2016!A$1:M$119,4,FALSE)</f>
        <v>22174.6</v>
      </c>
      <c r="P51" s="2">
        <f t="shared" si="2"/>
        <v>2.0385887456819969</v>
      </c>
      <c r="Q51" s="16">
        <v>0</v>
      </c>
      <c r="R51" s="16">
        <v>7</v>
      </c>
      <c r="S51" s="1">
        <f>VLOOKUP(B51,CAInstallateurs2016!A$1:M$119,12,FALSE)</f>
        <v>3</v>
      </c>
      <c r="T51" s="2">
        <f t="shared" si="3"/>
        <v>1.3333333333333333</v>
      </c>
    </row>
    <row r="52" spans="2:20" x14ac:dyDescent="0.25">
      <c r="B52" t="s">
        <v>40</v>
      </c>
      <c r="C52" s="16" t="s">
        <v>177</v>
      </c>
      <c r="D52" s="16">
        <v>1058</v>
      </c>
      <c r="E52" s="16">
        <v>40983</v>
      </c>
      <c r="F52" s="16">
        <v>25681</v>
      </c>
      <c r="G52" s="16">
        <v>66664</v>
      </c>
      <c r="H52" s="16">
        <v>1250</v>
      </c>
      <c r="I52" s="16">
        <v>600</v>
      </c>
      <c r="J52" s="16">
        <v>1850</v>
      </c>
      <c r="K52" s="16">
        <v>1850</v>
      </c>
      <c r="L52" s="16">
        <v>2000</v>
      </c>
      <c r="M52" s="16">
        <v>921.6</v>
      </c>
      <c r="N52" s="16">
        <v>1500</v>
      </c>
      <c r="O52" s="1">
        <f>VLOOKUP(B52,CAInstallateurs2016!A$1:M$119,4,FALSE)</f>
        <v>26001</v>
      </c>
      <c r="P52" s="2">
        <f t="shared" si="2"/>
        <v>1.5639013884081381</v>
      </c>
      <c r="Q52" s="16">
        <v>6</v>
      </c>
      <c r="R52" s="16">
        <v>4</v>
      </c>
      <c r="S52" s="1">
        <f>VLOOKUP(B52,CAInstallateurs2016!A$1:M$119,12,FALSE)</f>
        <v>2</v>
      </c>
      <c r="T52" s="2">
        <f t="shared" si="3"/>
        <v>1</v>
      </c>
    </row>
    <row r="53" spans="2:20" x14ac:dyDescent="0.25">
      <c r="B53" t="s">
        <v>125</v>
      </c>
      <c r="C53" s="16" t="s">
        <v>175</v>
      </c>
      <c r="D53" s="16">
        <v>119</v>
      </c>
      <c r="E53" s="16">
        <v>62934.68</v>
      </c>
      <c r="F53" s="16">
        <v>0</v>
      </c>
      <c r="G53" s="16">
        <v>62934.68</v>
      </c>
      <c r="H53" s="16">
        <v>961.07</v>
      </c>
      <c r="I53" s="16">
        <v>0</v>
      </c>
      <c r="J53" s="16">
        <v>961.07</v>
      </c>
      <c r="K53" s="16">
        <v>961.07</v>
      </c>
      <c r="L53" s="16">
        <v>1250</v>
      </c>
      <c r="M53" s="16">
        <v>1107.08</v>
      </c>
      <c r="N53" s="16">
        <v>750</v>
      </c>
      <c r="O53" s="1">
        <f>VLOOKUP(B53,CAInstallateurs2016!A$1:M$119,4,FALSE)</f>
        <v>20107.650000000001</v>
      </c>
      <c r="P53" s="2">
        <f t="shared" si="2"/>
        <v>2.1298873811708479</v>
      </c>
      <c r="Q53" s="16">
        <v>0</v>
      </c>
      <c r="R53" s="16">
        <v>5</v>
      </c>
      <c r="S53" s="1">
        <f>VLOOKUP(B53,CAInstallateurs2016!A$1:M$119,12,FALSE)</f>
        <v>2</v>
      </c>
      <c r="T53" s="2">
        <f t="shared" si="3"/>
        <v>1.5</v>
      </c>
    </row>
    <row r="54" spans="2:20" x14ac:dyDescent="0.25">
      <c r="B54" t="s">
        <v>68</v>
      </c>
      <c r="C54" s="16" t="s">
        <v>175</v>
      </c>
      <c r="D54" s="16">
        <v>1071</v>
      </c>
      <c r="E54" s="16">
        <v>60173.17</v>
      </c>
      <c r="F54" s="16">
        <v>0</v>
      </c>
      <c r="G54" s="16">
        <v>60173.17</v>
      </c>
      <c r="H54" s="16">
        <v>1225</v>
      </c>
      <c r="I54" s="16">
        <v>0</v>
      </c>
      <c r="J54" s="16">
        <v>1225</v>
      </c>
      <c r="K54" s="16">
        <v>1386.54</v>
      </c>
      <c r="L54" s="16">
        <v>1200</v>
      </c>
      <c r="M54" s="16">
        <v>1040.46</v>
      </c>
      <c r="N54" s="16">
        <v>900</v>
      </c>
      <c r="O54" s="1">
        <f>VLOOKUP(B54,CAInstallateurs2016!A$1:M$119,4,FALSE)</f>
        <v>37111.08</v>
      </c>
      <c r="P54" s="2">
        <f t="shared" si="2"/>
        <v>0.62143408383695642</v>
      </c>
      <c r="Q54" s="16">
        <v>0</v>
      </c>
      <c r="R54" s="16">
        <v>6</v>
      </c>
      <c r="S54" s="1">
        <f>VLOOKUP(B54,CAInstallateurs2016!A$1:M$119,12,FALSE)</f>
        <v>4</v>
      </c>
      <c r="T54" s="2">
        <f t="shared" si="3"/>
        <v>0.5</v>
      </c>
    </row>
    <row r="55" spans="2:20" x14ac:dyDescent="0.25">
      <c r="B55" t="s">
        <v>23</v>
      </c>
      <c r="C55" s="16" t="s">
        <v>176</v>
      </c>
      <c r="D55" s="16">
        <v>74</v>
      </c>
      <c r="E55" s="16">
        <v>59150</v>
      </c>
      <c r="F55" s="16">
        <v>0</v>
      </c>
      <c r="G55" s="16">
        <v>59150</v>
      </c>
      <c r="H55" s="16">
        <v>1000</v>
      </c>
      <c r="I55" s="16">
        <v>0</v>
      </c>
      <c r="J55" s="16">
        <v>1000</v>
      </c>
      <c r="K55" s="16">
        <v>1000</v>
      </c>
      <c r="L55" s="16">
        <v>400</v>
      </c>
      <c r="M55" s="16">
        <v>0</v>
      </c>
      <c r="N55" s="16">
        <v>450</v>
      </c>
      <c r="O55" s="1">
        <f>VLOOKUP(B55,CAInstallateurs2016!A$1:M$119,4,FALSE)</f>
        <v>115700</v>
      </c>
      <c r="P55" s="2">
        <f t="shared" si="2"/>
        <v>-0.4887640449438202</v>
      </c>
      <c r="Q55" s="16">
        <v>0</v>
      </c>
      <c r="R55" s="16">
        <v>4</v>
      </c>
      <c r="S55" s="1">
        <f>VLOOKUP(B55,CAInstallateurs2016!A$1:M$119,12,FALSE)</f>
        <v>7</v>
      </c>
      <c r="T55" s="2">
        <f t="shared" si="3"/>
        <v>-0.42857142857142855</v>
      </c>
    </row>
    <row r="56" spans="2:20" ht="15" customHeight="1" x14ac:dyDescent="0.25">
      <c r="B56" t="s">
        <v>62</v>
      </c>
      <c r="C56" s="16" t="s">
        <v>176</v>
      </c>
      <c r="D56" s="16">
        <v>16</v>
      </c>
      <c r="E56" s="16">
        <v>54330</v>
      </c>
      <c r="F56" s="16">
        <v>3495.4</v>
      </c>
      <c r="G56" s="16">
        <v>57825.4</v>
      </c>
      <c r="H56" s="16">
        <v>1580</v>
      </c>
      <c r="I56" s="16">
        <v>131.25</v>
      </c>
      <c r="J56" s="16">
        <v>1711.25</v>
      </c>
      <c r="K56" s="16">
        <v>1711.25</v>
      </c>
      <c r="L56" s="16">
        <v>2400</v>
      </c>
      <c r="M56" s="16">
        <v>0</v>
      </c>
      <c r="N56" s="16">
        <v>1200</v>
      </c>
      <c r="O56" s="1">
        <f>VLOOKUP(B56,CAInstallateurs2016!A$1:M$119,4,FALSE)</f>
        <v>17933.900000000001</v>
      </c>
      <c r="P56" s="2">
        <f t="shared" si="2"/>
        <v>2.2243627989450148</v>
      </c>
      <c r="Q56" s="16">
        <v>1</v>
      </c>
      <c r="R56" s="16">
        <v>8</v>
      </c>
      <c r="S56" s="1">
        <f>VLOOKUP(B56,CAInstallateurs2016!A$1:M$119,12,FALSE)</f>
        <v>2</v>
      </c>
      <c r="T56" s="2">
        <f t="shared" si="3"/>
        <v>3</v>
      </c>
    </row>
    <row r="57" spans="2:20" ht="15" customHeight="1" x14ac:dyDescent="0.25">
      <c r="B57" t="s">
        <v>37</v>
      </c>
      <c r="C57" s="16" t="s">
        <v>176</v>
      </c>
      <c r="D57" s="16">
        <v>86</v>
      </c>
      <c r="E57" s="16">
        <v>55295</v>
      </c>
      <c r="F57" s="16">
        <v>2361.29</v>
      </c>
      <c r="G57" s="16">
        <v>57656.29</v>
      </c>
      <c r="H57" s="16">
        <v>1000</v>
      </c>
      <c r="I57" s="16">
        <v>131.25</v>
      </c>
      <c r="J57" s="16">
        <v>1131.25</v>
      </c>
      <c r="K57" s="16">
        <v>1121.25</v>
      </c>
      <c r="L57" s="16">
        <v>800</v>
      </c>
      <c r="M57" s="16">
        <v>0</v>
      </c>
      <c r="N57" s="16">
        <v>600</v>
      </c>
      <c r="O57" s="1">
        <f>VLOOKUP(B57,CAInstallateurs2016!A$1:M$119,4,FALSE)</f>
        <v>100419.93</v>
      </c>
      <c r="P57" s="2">
        <f t="shared" si="2"/>
        <v>-0.42584813592281928</v>
      </c>
      <c r="Q57" s="16">
        <v>1</v>
      </c>
      <c r="R57" s="16">
        <v>4</v>
      </c>
      <c r="S57" s="1">
        <f>VLOOKUP(B57,CAInstallateurs2016!A$1:M$119,12,FALSE)</f>
        <v>8</v>
      </c>
      <c r="T57" s="2">
        <f t="shared" si="3"/>
        <v>-0.5</v>
      </c>
    </row>
    <row r="58" spans="2:20" x14ac:dyDescent="0.25">
      <c r="B58" t="s">
        <v>32</v>
      </c>
      <c r="C58" s="16" t="s">
        <v>176</v>
      </c>
      <c r="D58" s="16">
        <v>38</v>
      </c>
      <c r="E58" s="16">
        <v>43026.04</v>
      </c>
      <c r="F58" s="16">
        <v>10414.56</v>
      </c>
      <c r="G58" s="16">
        <v>53440.6</v>
      </c>
      <c r="H58" s="16">
        <v>950</v>
      </c>
      <c r="I58" s="16">
        <v>412.5</v>
      </c>
      <c r="J58" s="16">
        <v>1362.5</v>
      </c>
      <c r="K58" s="16">
        <v>1362.5</v>
      </c>
      <c r="L58" s="16">
        <v>1350</v>
      </c>
      <c r="M58" s="16">
        <v>0</v>
      </c>
      <c r="N58" s="16">
        <v>1200</v>
      </c>
      <c r="O58" s="1">
        <f>VLOOKUP(B58,CAInstallateurs2016!A$1:M$119,4,FALSE)</f>
        <v>97276.38</v>
      </c>
      <c r="P58" s="2">
        <f t="shared" si="2"/>
        <v>-0.450631283771045</v>
      </c>
      <c r="Q58" s="16">
        <v>3</v>
      </c>
      <c r="R58" s="16">
        <v>5</v>
      </c>
      <c r="S58" s="1">
        <f>VLOOKUP(B58,CAInstallateurs2016!A$1:M$119,12,FALSE)</f>
        <v>7</v>
      </c>
      <c r="T58" s="2">
        <f t="shared" si="3"/>
        <v>-0.2857142857142857</v>
      </c>
    </row>
    <row r="59" spans="2:20" x14ac:dyDescent="0.25">
      <c r="B59" t="s">
        <v>22</v>
      </c>
      <c r="C59" s="16" t="s">
        <v>175</v>
      </c>
      <c r="D59" s="16">
        <v>1074</v>
      </c>
      <c r="E59" s="16">
        <v>53210.55</v>
      </c>
      <c r="F59" s="16">
        <v>0</v>
      </c>
      <c r="G59" s="16">
        <v>53210.55</v>
      </c>
      <c r="H59" s="16">
        <v>1225</v>
      </c>
      <c r="I59" s="16">
        <v>0</v>
      </c>
      <c r="J59" s="16">
        <v>1225</v>
      </c>
      <c r="K59" s="16">
        <v>1225</v>
      </c>
      <c r="L59" s="16">
        <v>1625</v>
      </c>
      <c r="M59" s="16">
        <v>904.9</v>
      </c>
      <c r="N59" s="16">
        <v>900</v>
      </c>
      <c r="O59" s="1">
        <f>VLOOKUP(B59,CAInstallateurs2016!A$1:M$119,4,FALSE)</f>
        <v>12270</v>
      </c>
      <c r="P59" s="2">
        <f t="shared" si="2"/>
        <v>3.3366381418092912</v>
      </c>
      <c r="Q59" s="16">
        <v>0</v>
      </c>
      <c r="R59" s="16">
        <v>6</v>
      </c>
      <c r="S59" s="1">
        <f>VLOOKUP(B59,CAInstallateurs2016!A$1:M$119,12,FALSE)</f>
        <v>1</v>
      </c>
      <c r="T59" s="2">
        <f t="shared" si="3"/>
        <v>5</v>
      </c>
    </row>
    <row r="60" spans="2:20" ht="15" customHeight="1" x14ac:dyDescent="0.25">
      <c r="B60" t="s">
        <v>73</v>
      </c>
      <c r="C60" s="16" t="s">
        <v>176</v>
      </c>
      <c r="D60" s="16">
        <v>18</v>
      </c>
      <c r="E60" s="16">
        <v>52248.84</v>
      </c>
      <c r="F60" s="16">
        <v>0</v>
      </c>
      <c r="G60" s="16">
        <v>52248.84</v>
      </c>
      <c r="H60" s="16">
        <v>1142.1199999999999</v>
      </c>
      <c r="I60" s="16">
        <v>0</v>
      </c>
      <c r="J60" s="16">
        <v>1142.1199999999999</v>
      </c>
      <c r="K60" s="16">
        <v>1142.1199999999999</v>
      </c>
      <c r="L60" s="16">
        <v>1200</v>
      </c>
      <c r="M60" s="16">
        <v>897.94</v>
      </c>
      <c r="N60" s="16">
        <v>900</v>
      </c>
      <c r="O60" s="1">
        <f>VLOOKUP(B60,CAInstallateurs2016!A$1:M$119,4,FALSE)</f>
        <v>98265.01</v>
      </c>
      <c r="P60" s="2">
        <f t="shared" si="2"/>
        <v>-0.46828642260352898</v>
      </c>
      <c r="Q60" s="16">
        <v>0</v>
      </c>
      <c r="R60" s="16">
        <v>6</v>
      </c>
      <c r="S60" s="1">
        <f>VLOOKUP(B60,CAInstallateurs2016!A$1:M$119,12,FALSE)</f>
        <v>10</v>
      </c>
      <c r="T60" s="2">
        <f t="shared" si="3"/>
        <v>-0.4</v>
      </c>
    </row>
    <row r="61" spans="2:20" x14ac:dyDescent="0.25">
      <c r="B61" t="s">
        <v>42</v>
      </c>
      <c r="C61" s="16" t="s">
        <v>176</v>
      </c>
      <c r="D61" s="16">
        <v>1029</v>
      </c>
      <c r="E61" s="16">
        <v>50526.400000000001</v>
      </c>
      <c r="F61" s="16">
        <v>0</v>
      </c>
      <c r="G61" s="16">
        <v>50526.400000000001</v>
      </c>
      <c r="H61" s="16">
        <v>1200</v>
      </c>
      <c r="I61" s="16">
        <v>0</v>
      </c>
      <c r="J61" s="16">
        <v>1200</v>
      </c>
      <c r="K61" s="16">
        <v>1200</v>
      </c>
      <c r="L61" s="16">
        <v>1600</v>
      </c>
      <c r="M61" s="16">
        <v>855.96</v>
      </c>
      <c r="N61" s="16">
        <v>900</v>
      </c>
      <c r="O61" s="1">
        <f>VLOOKUP(B61,CAInstallateurs2016!A$1:M$119,4,FALSE)</f>
        <v>20185</v>
      </c>
      <c r="P61" s="2">
        <f t="shared" si="2"/>
        <v>1.5031657171166708</v>
      </c>
      <c r="Q61" s="16">
        <v>0</v>
      </c>
      <c r="R61" s="16">
        <v>6</v>
      </c>
      <c r="S61" s="1">
        <f>VLOOKUP(B61,CAInstallateurs2016!A$1:M$119,12,FALSE)</f>
        <v>2</v>
      </c>
      <c r="T61" s="2">
        <f t="shared" si="3"/>
        <v>2</v>
      </c>
    </row>
    <row r="62" spans="2:20" x14ac:dyDescent="0.25">
      <c r="B62" t="s">
        <v>41</v>
      </c>
      <c r="C62" s="16" t="s">
        <v>176</v>
      </c>
      <c r="D62" s="16">
        <v>27</v>
      </c>
      <c r="E62" s="16">
        <v>50378.65</v>
      </c>
      <c r="F62" s="16">
        <v>0</v>
      </c>
      <c r="G62" s="16">
        <v>50378.65</v>
      </c>
      <c r="H62" s="16">
        <v>655</v>
      </c>
      <c r="I62" s="16">
        <v>0</v>
      </c>
      <c r="J62" s="16">
        <v>655</v>
      </c>
      <c r="K62" s="16">
        <v>655</v>
      </c>
      <c r="L62" s="16">
        <v>600</v>
      </c>
      <c r="M62" s="16">
        <v>0</v>
      </c>
      <c r="N62" s="16">
        <v>450</v>
      </c>
      <c r="O62" s="1">
        <f>VLOOKUP(B62,CAInstallateurs2016!A$1:M$119,4,FALSE)</f>
        <v>74620.09</v>
      </c>
      <c r="P62" s="2">
        <f t="shared" si="2"/>
        <v>-0.32486479177390426</v>
      </c>
      <c r="Q62" s="16">
        <v>0</v>
      </c>
      <c r="R62" s="16">
        <v>3</v>
      </c>
      <c r="S62" s="1">
        <f>VLOOKUP(B62,CAInstallateurs2016!A$1:M$119,12,FALSE)</f>
        <v>6</v>
      </c>
      <c r="T62" s="2">
        <f t="shared" si="3"/>
        <v>-0.5</v>
      </c>
    </row>
    <row r="63" spans="2:20" x14ac:dyDescent="0.25">
      <c r="B63" t="s">
        <v>16</v>
      </c>
      <c r="C63" s="16" t="s">
        <v>176</v>
      </c>
      <c r="D63" s="16">
        <v>121</v>
      </c>
      <c r="E63" s="16">
        <v>50195.48</v>
      </c>
      <c r="F63" s="16">
        <v>0</v>
      </c>
      <c r="G63" s="16">
        <v>50195.48</v>
      </c>
      <c r="H63" s="16">
        <v>1213.47</v>
      </c>
      <c r="I63" s="16">
        <v>0</v>
      </c>
      <c r="J63" s="16">
        <v>1213.47</v>
      </c>
      <c r="K63" s="16">
        <v>1413.47</v>
      </c>
      <c r="L63" s="16">
        <v>1400</v>
      </c>
      <c r="M63" s="16">
        <v>856.74</v>
      </c>
      <c r="N63" s="16">
        <v>900</v>
      </c>
      <c r="O63" s="1">
        <f>VLOOKUP(B63,CAInstallateurs2016!A$1:M$119,4,FALSE)</f>
        <v>143466.42000000001</v>
      </c>
      <c r="P63" s="2">
        <f t="shared" si="2"/>
        <v>-0.65012384082630625</v>
      </c>
      <c r="Q63" s="16">
        <v>0</v>
      </c>
      <c r="R63" s="16">
        <v>6</v>
      </c>
      <c r="S63" s="1">
        <f>VLOOKUP(B63,CAInstallateurs2016!A$1:M$119,12,FALSE)</f>
        <v>15</v>
      </c>
      <c r="T63" s="2">
        <f t="shared" si="3"/>
        <v>-0.6</v>
      </c>
    </row>
    <row r="64" spans="2:20" x14ac:dyDescent="0.25">
      <c r="B64" t="s">
        <v>108</v>
      </c>
      <c r="C64" s="16" t="s">
        <v>176</v>
      </c>
      <c r="D64" s="16">
        <v>1055</v>
      </c>
      <c r="E64" s="16">
        <v>48735.11</v>
      </c>
      <c r="F64" s="16">
        <v>0</v>
      </c>
      <c r="G64" s="16">
        <v>48735.11</v>
      </c>
      <c r="H64" s="16">
        <v>775</v>
      </c>
      <c r="I64" s="16">
        <v>0</v>
      </c>
      <c r="J64" s="16">
        <v>775</v>
      </c>
      <c r="K64" s="16">
        <v>775</v>
      </c>
      <c r="L64" s="16">
        <v>870</v>
      </c>
      <c r="M64" s="16">
        <v>857.61</v>
      </c>
      <c r="N64" s="16">
        <v>600</v>
      </c>
      <c r="O64" s="1">
        <f>VLOOKUP(B64,CAInstallateurs2016!A$1:M$119,4,FALSE)</f>
        <v>38886.07</v>
      </c>
      <c r="P64" s="2">
        <f t="shared" si="2"/>
        <v>0.25327938770876052</v>
      </c>
      <c r="Q64" s="16">
        <v>0</v>
      </c>
      <c r="R64" s="16">
        <v>4</v>
      </c>
      <c r="S64" s="1">
        <f>VLOOKUP(B64,CAInstallateurs2016!A$1:M$119,12,FALSE)</f>
        <v>3</v>
      </c>
      <c r="T64" s="2">
        <f t="shared" si="3"/>
        <v>0.33333333333333331</v>
      </c>
    </row>
    <row r="65" spans="2:20" x14ac:dyDescent="0.25">
      <c r="B65" t="s">
        <v>65</v>
      </c>
      <c r="C65" s="16" t="s">
        <v>176</v>
      </c>
      <c r="D65" s="16">
        <v>1035</v>
      </c>
      <c r="E65" s="16">
        <v>46980.22</v>
      </c>
      <c r="F65" s="16">
        <v>0</v>
      </c>
      <c r="G65" s="16">
        <v>46980.22</v>
      </c>
      <c r="H65" s="16">
        <v>1025</v>
      </c>
      <c r="I65" s="16">
        <v>0</v>
      </c>
      <c r="J65" s="16">
        <v>1025</v>
      </c>
      <c r="K65" s="16">
        <v>1107.49</v>
      </c>
      <c r="L65" s="16">
        <v>1153.3399999999999</v>
      </c>
      <c r="M65" s="16">
        <v>805.64</v>
      </c>
      <c r="N65" s="16">
        <v>750</v>
      </c>
      <c r="O65" s="1">
        <f>VLOOKUP(B65,CAInstallateurs2016!A$1:M$119,4,FALSE)</f>
        <v>32447.49</v>
      </c>
      <c r="P65" s="2">
        <f t="shared" si="2"/>
        <v>0.44788456672611654</v>
      </c>
      <c r="Q65" s="16">
        <v>0</v>
      </c>
      <c r="R65" s="16">
        <v>5</v>
      </c>
      <c r="S65" s="1">
        <f>VLOOKUP(B65,CAInstallateurs2016!A$1:M$119,12,FALSE)</f>
        <v>3</v>
      </c>
      <c r="T65" s="2">
        <f t="shared" si="3"/>
        <v>0.66666666666666663</v>
      </c>
    </row>
    <row r="66" spans="2:20" ht="15" customHeight="1" x14ac:dyDescent="0.25">
      <c r="B66" t="s">
        <v>114</v>
      </c>
      <c r="C66" s="16" t="s">
        <v>175</v>
      </c>
      <c r="D66" s="16">
        <v>55</v>
      </c>
      <c r="E66" s="16">
        <v>43311.66</v>
      </c>
      <c r="F66" s="16">
        <v>0</v>
      </c>
      <c r="G66" s="16">
        <v>43311.66</v>
      </c>
      <c r="H66" s="16">
        <v>1000</v>
      </c>
      <c r="I66" s="16">
        <v>0</v>
      </c>
      <c r="J66" s="16">
        <v>1000</v>
      </c>
      <c r="K66" s="16">
        <v>1000</v>
      </c>
      <c r="L66" s="16">
        <v>1000</v>
      </c>
      <c r="M66" s="16">
        <v>0</v>
      </c>
      <c r="N66" s="16">
        <v>750</v>
      </c>
      <c r="O66" s="1">
        <f>VLOOKUP(B66,CAInstallateurs2016!A$1:M$119,4,FALSE)</f>
        <v>93232.12</v>
      </c>
      <c r="P66" s="2">
        <f t="shared" si="2"/>
        <v>-0.53544272081338484</v>
      </c>
      <c r="Q66" s="16">
        <v>0</v>
      </c>
      <c r="R66" s="16">
        <v>5</v>
      </c>
      <c r="S66" s="1">
        <f>VLOOKUP(B66,CAInstallateurs2016!A$1:M$119,12,FALSE)</f>
        <v>8</v>
      </c>
      <c r="T66" s="2">
        <f t="shared" si="3"/>
        <v>-0.375</v>
      </c>
    </row>
    <row r="67" spans="2:20" x14ac:dyDescent="0.25">
      <c r="B67" t="s">
        <v>116</v>
      </c>
      <c r="C67" s="16" t="s">
        <v>175</v>
      </c>
      <c r="D67" s="16">
        <v>130</v>
      </c>
      <c r="E67" s="16">
        <v>41922.300000000003</v>
      </c>
      <c r="F67" s="16">
        <v>0</v>
      </c>
      <c r="G67" s="16">
        <v>41922.300000000003</v>
      </c>
      <c r="H67" s="16">
        <v>875</v>
      </c>
      <c r="I67" s="16">
        <v>0</v>
      </c>
      <c r="J67" s="16">
        <v>875</v>
      </c>
      <c r="K67" s="16">
        <v>875</v>
      </c>
      <c r="L67" s="16">
        <v>800</v>
      </c>
      <c r="M67" s="16">
        <v>0</v>
      </c>
      <c r="N67" s="16">
        <v>600</v>
      </c>
      <c r="O67" s="1">
        <f>VLOOKUP(B67,CAInstallateurs2016!A$1:M$119,4,FALSE)</f>
        <v>41552.35</v>
      </c>
      <c r="P67" s="2">
        <f t="shared" ref="P67:P98" si="4">(G67-O67)/O67</f>
        <v>8.9032268933045763E-3</v>
      </c>
      <c r="Q67" s="16">
        <v>0</v>
      </c>
      <c r="R67" s="16">
        <v>4</v>
      </c>
      <c r="S67" s="1">
        <f>VLOOKUP(B67,CAInstallateurs2016!A$1:M$119,12,FALSE)</f>
        <v>2</v>
      </c>
      <c r="T67" s="2">
        <f t="shared" ref="T67:T98" si="5">(R67-S67)/S67</f>
        <v>1</v>
      </c>
    </row>
    <row r="68" spans="2:20" ht="15" customHeight="1" x14ac:dyDescent="0.25">
      <c r="B68" t="s">
        <v>17</v>
      </c>
      <c r="C68" s="16" t="s">
        <v>175</v>
      </c>
      <c r="D68" s="16">
        <v>1009</v>
      </c>
      <c r="E68" s="16">
        <v>39949.120000000003</v>
      </c>
      <c r="F68" s="16">
        <v>1874.58</v>
      </c>
      <c r="G68" s="16">
        <v>41823.699999999997</v>
      </c>
      <c r="H68" s="16">
        <v>1025</v>
      </c>
      <c r="I68" s="16">
        <v>131.25</v>
      </c>
      <c r="J68" s="16">
        <v>1156.25</v>
      </c>
      <c r="K68" s="16">
        <v>1156.25</v>
      </c>
      <c r="L68" s="16">
        <v>1200</v>
      </c>
      <c r="M68" s="16">
        <v>701.83</v>
      </c>
      <c r="N68" s="16">
        <v>900</v>
      </c>
      <c r="O68" s="1">
        <f>VLOOKUP(B68,CAInstallateurs2016!A$1:M$119,4,FALSE)</f>
        <v>28578.44</v>
      </c>
      <c r="P68" s="2">
        <f t="shared" si="4"/>
        <v>0.46347036437258293</v>
      </c>
      <c r="Q68" s="16">
        <v>1</v>
      </c>
      <c r="R68" s="16">
        <v>5</v>
      </c>
      <c r="S68" s="1">
        <f>VLOOKUP(B68,CAInstallateurs2016!A$1:M$119,12,FALSE)</f>
        <v>3</v>
      </c>
      <c r="T68" s="2">
        <f t="shared" si="5"/>
        <v>0.66666666666666663</v>
      </c>
    </row>
    <row r="69" spans="2:20" x14ac:dyDescent="0.25">
      <c r="B69" t="s">
        <v>138</v>
      </c>
      <c r="C69" s="16" t="s">
        <v>176</v>
      </c>
      <c r="D69" s="16">
        <v>36</v>
      </c>
      <c r="E69" s="16">
        <v>41493.300000000003</v>
      </c>
      <c r="F69" s="16">
        <v>0</v>
      </c>
      <c r="G69" s="16">
        <v>41493.300000000003</v>
      </c>
      <c r="H69" s="16">
        <v>950</v>
      </c>
      <c r="I69" s="16">
        <v>0</v>
      </c>
      <c r="J69" s="16">
        <v>950</v>
      </c>
      <c r="K69" s="16">
        <v>950</v>
      </c>
      <c r="L69" s="16">
        <v>1000</v>
      </c>
      <c r="M69" s="16">
        <v>0</v>
      </c>
      <c r="N69" s="16">
        <v>750</v>
      </c>
      <c r="O69" s="1">
        <f>VLOOKUP(B69,CAInstallateurs2016!A$1:M$119,4,FALSE)</f>
        <v>55624.5</v>
      </c>
      <c r="P69" s="2">
        <f t="shared" si="4"/>
        <v>-0.25404632850632358</v>
      </c>
      <c r="Q69" s="16">
        <v>0</v>
      </c>
      <c r="R69" s="16">
        <v>5</v>
      </c>
      <c r="S69" s="1">
        <f>VLOOKUP(B69,CAInstallateurs2016!A$1:M$119,12,FALSE)</f>
        <v>5</v>
      </c>
      <c r="T69" s="2">
        <f t="shared" si="5"/>
        <v>0</v>
      </c>
    </row>
    <row r="70" spans="2:20" ht="15" customHeight="1" x14ac:dyDescent="0.25">
      <c r="B70" t="s">
        <v>91</v>
      </c>
      <c r="C70" s="16" t="s">
        <v>176</v>
      </c>
      <c r="D70" s="16">
        <v>72</v>
      </c>
      <c r="E70" s="16">
        <v>39117.730000000003</v>
      </c>
      <c r="F70" s="16">
        <v>0</v>
      </c>
      <c r="G70" s="16">
        <v>39117.730000000003</v>
      </c>
      <c r="H70" s="16">
        <v>625</v>
      </c>
      <c r="I70" s="16">
        <v>0</v>
      </c>
      <c r="J70" s="16">
        <v>625</v>
      </c>
      <c r="K70" s="16">
        <v>625</v>
      </c>
      <c r="L70" s="16">
        <v>670</v>
      </c>
      <c r="M70" s="16">
        <v>689.4</v>
      </c>
      <c r="N70" s="16">
        <v>450</v>
      </c>
      <c r="O70" s="1">
        <f>VLOOKUP(B70,CAInstallateurs2016!A$1:M$119,4,FALSE)</f>
        <v>99990</v>
      </c>
      <c r="P70" s="2">
        <f t="shared" si="4"/>
        <v>-0.6087835783578357</v>
      </c>
      <c r="Q70" s="16">
        <v>0</v>
      </c>
      <c r="R70" s="16">
        <v>3</v>
      </c>
      <c r="S70" s="1">
        <f>VLOOKUP(B70,CAInstallateurs2016!A$1:M$119,12,FALSE)</f>
        <v>8</v>
      </c>
      <c r="T70" s="2">
        <f t="shared" si="5"/>
        <v>-0.625</v>
      </c>
    </row>
    <row r="71" spans="2:20" ht="15" customHeight="1" x14ac:dyDescent="0.25">
      <c r="B71" t="s">
        <v>96</v>
      </c>
      <c r="C71" s="16" t="s">
        <v>176</v>
      </c>
      <c r="D71" s="16">
        <v>1033</v>
      </c>
      <c r="E71" s="16">
        <v>38946.07</v>
      </c>
      <c r="F71" s="16">
        <v>0</v>
      </c>
      <c r="G71" s="16">
        <v>38946.07</v>
      </c>
      <c r="H71" s="16">
        <v>937.5</v>
      </c>
      <c r="I71" s="16">
        <v>0</v>
      </c>
      <c r="J71" s="16">
        <v>937.5</v>
      </c>
      <c r="K71" s="16">
        <v>937.5</v>
      </c>
      <c r="L71" s="16">
        <v>1150</v>
      </c>
      <c r="M71" s="16">
        <v>662.62</v>
      </c>
      <c r="N71" s="16">
        <v>600</v>
      </c>
      <c r="O71" s="1">
        <f>VLOOKUP(B71,CAInstallateurs2016!A$1:M$119,4,FALSE)</f>
        <v>7650</v>
      </c>
      <c r="P71" s="2">
        <f t="shared" si="4"/>
        <v>4.0909895424836602</v>
      </c>
      <c r="Q71" s="16">
        <v>0</v>
      </c>
      <c r="R71" s="16">
        <v>4</v>
      </c>
      <c r="S71" s="1">
        <f>VLOOKUP(B71,CAInstallateurs2016!A$1:M$119,12,FALSE)</f>
        <v>1</v>
      </c>
      <c r="T71" s="2">
        <f t="shared" si="5"/>
        <v>3</v>
      </c>
    </row>
    <row r="72" spans="2:20" x14ac:dyDescent="0.25">
      <c r="B72" t="s">
        <v>112</v>
      </c>
      <c r="C72" s="16" t="s">
        <v>176</v>
      </c>
      <c r="D72" s="16">
        <v>12</v>
      </c>
      <c r="E72" s="16">
        <v>38797.910000000003</v>
      </c>
      <c r="F72" s="16">
        <v>0</v>
      </c>
      <c r="G72" s="16">
        <v>38797.910000000003</v>
      </c>
      <c r="H72" s="16">
        <v>875</v>
      </c>
      <c r="I72" s="16">
        <v>0</v>
      </c>
      <c r="J72" s="16">
        <v>875</v>
      </c>
      <c r="K72" s="16">
        <v>875</v>
      </c>
      <c r="L72" s="16">
        <v>1050</v>
      </c>
      <c r="M72" s="16">
        <v>666.87</v>
      </c>
      <c r="N72" s="16">
        <v>450</v>
      </c>
      <c r="O72" s="1">
        <f>VLOOKUP(B72,CAInstallateurs2016!A$1:M$119,4,FALSE)</f>
        <v>63875.54</v>
      </c>
      <c r="P72" s="2">
        <f t="shared" si="4"/>
        <v>-0.39260145589375833</v>
      </c>
      <c r="Q72" s="16">
        <v>0</v>
      </c>
      <c r="R72" s="16">
        <v>4</v>
      </c>
      <c r="S72" s="1">
        <f>VLOOKUP(B72,CAInstallateurs2016!A$1:M$119,12,FALSE)</f>
        <v>7</v>
      </c>
      <c r="T72" s="2">
        <f t="shared" si="5"/>
        <v>-0.42857142857142855</v>
      </c>
    </row>
    <row r="73" spans="2:20" x14ac:dyDescent="0.25">
      <c r="B73" t="s">
        <v>83</v>
      </c>
      <c r="C73" s="16" t="s">
        <v>176</v>
      </c>
      <c r="D73" s="16">
        <v>1013</v>
      </c>
      <c r="E73" s="16">
        <v>36690.5</v>
      </c>
      <c r="F73" s="16">
        <v>0</v>
      </c>
      <c r="G73" s="16">
        <v>36690.5</v>
      </c>
      <c r="H73" s="16">
        <v>968.75</v>
      </c>
      <c r="I73" s="16">
        <v>0</v>
      </c>
      <c r="J73" s="16">
        <v>968.75</v>
      </c>
      <c r="K73" s="16">
        <v>968.75</v>
      </c>
      <c r="L73" s="16">
        <v>1550</v>
      </c>
      <c r="M73" s="16">
        <v>611.63</v>
      </c>
      <c r="N73" s="16">
        <v>600</v>
      </c>
      <c r="O73" s="1">
        <f>VLOOKUP(B73,CAInstallateurs2016!A$1:M$119,4,FALSE)</f>
        <v>27240</v>
      </c>
      <c r="P73" s="2">
        <f t="shared" si="4"/>
        <v>0.34693465491923642</v>
      </c>
      <c r="Q73" s="16">
        <v>0</v>
      </c>
      <c r="R73" s="16">
        <v>4</v>
      </c>
      <c r="S73" s="1">
        <f>VLOOKUP(B73,CAInstallateurs2016!A$1:M$119,12,FALSE)</f>
        <v>2</v>
      </c>
      <c r="T73" s="2">
        <f t="shared" si="5"/>
        <v>1</v>
      </c>
    </row>
    <row r="74" spans="2:20" x14ac:dyDescent="0.25">
      <c r="B74" t="s">
        <v>98</v>
      </c>
      <c r="C74" s="16" t="s">
        <v>176</v>
      </c>
      <c r="D74" s="16">
        <v>39</v>
      </c>
      <c r="E74" s="16">
        <v>26965.45</v>
      </c>
      <c r="F74" s="16">
        <v>9174.08</v>
      </c>
      <c r="G74" s="16">
        <v>36139.53</v>
      </c>
      <c r="H74" s="16">
        <v>600</v>
      </c>
      <c r="I74" s="16">
        <v>468.75</v>
      </c>
      <c r="J74" s="16">
        <v>1068.75</v>
      </c>
      <c r="K74" s="16">
        <v>1068.75</v>
      </c>
      <c r="L74" s="16">
        <v>1250</v>
      </c>
      <c r="M74" s="16">
        <v>597.53</v>
      </c>
      <c r="N74" s="16">
        <v>900</v>
      </c>
      <c r="O74" s="1">
        <f>VLOOKUP(B74,CAInstallateurs2016!A$1:M$119,4,FALSE)</f>
        <v>73779.97</v>
      </c>
      <c r="P74" s="2">
        <f t="shared" si="4"/>
        <v>-0.5101715275839771</v>
      </c>
      <c r="Q74" s="16">
        <v>3</v>
      </c>
      <c r="R74" s="16">
        <v>3</v>
      </c>
      <c r="S74" s="1">
        <f>VLOOKUP(B74,CAInstallateurs2016!A$1:M$119,12,FALSE)</f>
        <v>8</v>
      </c>
      <c r="T74" s="2">
        <f t="shared" si="5"/>
        <v>-0.625</v>
      </c>
    </row>
    <row r="75" spans="2:20" ht="15" customHeight="1" x14ac:dyDescent="0.25">
      <c r="B75" t="s">
        <v>56</v>
      </c>
      <c r="C75" s="16" t="s">
        <v>175</v>
      </c>
      <c r="D75" s="16">
        <v>93</v>
      </c>
      <c r="E75" s="16">
        <v>36049.15</v>
      </c>
      <c r="F75" s="16">
        <v>0</v>
      </c>
      <c r="G75" s="16">
        <v>36049.15</v>
      </c>
      <c r="H75" s="16">
        <v>812.5</v>
      </c>
      <c r="I75" s="16">
        <v>0</v>
      </c>
      <c r="J75" s="16">
        <v>812.5</v>
      </c>
      <c r="K75" s="16">
        <v>812.5</v>
      </c>
      <c r="L75" s="16">
        <v>600</v>
      </c>
      <c r="M75" s="16">
        <v>0</v>
      </c>
      <c r="N75" s="16">
        <v>450</v>
      </c>
      <c r="O75" s="1">
        <f>VLOOKUP(B75,CAInstallateurs2016!A$1:M$119,4,FALSE)</f>
        <v>42086.33</v>
      </c>
      <c r="P75" s="2">
        <f t="shared" si="4"/>
        <v>-0.14344752797404764</v>
      </c>
      <c r="Q75" s="16">
        <v>0</v>
      </c>
      <c r="R75" s="16">
        <v>3</v>
      </c>
      <c r="S75" s="1">
        <f>VLOOKUP(B75,CAInstallateurs2016!A$1:M$119,12,FALSE)</f>
        <v>4</v>
      </c>
      <c r="T75" s="2">
        <f t="shared" si="5"/>
        <v>-0.25</v>
      </c>
    </row>
    <row r="76" spans="2:20" ht="15" customHeight="1" x14ac:dyDescent="0.25">
      <c r="B76" t="s">
        <v>140</v>
      </c>
      <c r="C76" s="16" t="s">
        <v>176</v>
      </c>
      <c r="D76" s="16">
        <v>1011</v>
      </c>
      <c r="E76" s="16">
        <v>27716.799999999999</v>
      </c>
      <c r="F76" s="16">
        <v>7650.8</v>
      </c>
      <c r="G76" s="16">
        <v>35367.599999999999</v>
      </c>
      <c r="H76" s="16">
        <v>550</v>
      </c>
      <c r="I76" s="16">
        <v>281.25</v>
      </c>
      <c r="J76" s="16">
        <v>831.25</v>
      </c>
      <c r="K76" s="16">
        <v>831.25</v>
      </c>
      <c r="L76" s="16">
        <v>1000</v>
      </c>
      <c r="M76" s="16">
        <v>558.20000000000005</v>
      </c>
      <c r="N76" s="16">
        <v>750</v>
      </c>
      <c r="O76" s="1">
        <f>VLOOKUP(B76,CAInstallateurs2016!A$1:M$119,4,FALSE)</f>
        <v>89510.36</v>
      </c>
      <c r="P76" s="2">
        <f t="shared" si="4"/>
        <v>-0.60487702205644134</v>
      </c>
      <c r="Q76" s="16">
        <v>2</v>
      </c>
      <c r="R76" s="16">
        <v>3</v>
      </c>
      <c r="S76" s="1">
        <f>VLOOKUP(B76,CAInstallateurs2016!A$1:M$119,12,FALSE)</f>
        <v>9</v>
      </c>
      <c r="T76" s="2">
        <f t="shared" si="5"/>
        <v>-0.66666666666666663</v>
      </c>
    </row>
    <row r="77" spans="2:20" ht="15" customHeight="1" x14ac:dyDescent="0.25">
      <c r="B77" t="s">
        <v>27</v>
      </c>
      <c r="C77" s="16" t="s">
        <v>176</v>
      </c>
      <c r="D77" s="16">
        <v>1023</v>
      </c>
      <c r="E77" s="16">
        <v>34361.86</v>
      </c>
      <c r="F77" s="16">
        <v>0</v>
      </c>
      <c r="G77" s="16">
        <v>34361.86</v>
      </c>
      <c r="H77" s="16">
        <v>750</v>
      </c>
      <c r="I77" s="16">
        <v>0</v>
      </c>
      <c r="J77" s="16">
        <v>750</v>
      </c>
      <c r="K77" s="16">
        <v>750</v>
      </c>
      <c r="L77" s="16">
        <v>800</v>
      </c>
      <c r="M77" s="16">
        <v>590.23</v>
      </c>
      <c r="N77" s="16">
        <v>600</v>
      </c>
      <c r="O77" s="1">
        <f>VLOOKUP(B77,CAInstallateurs2016!A$1:M$119,4,FALSE)</f>
        <v>22868</v>
      </c>
      <c r="P77" s="2">
        <f t="shared" si="4"/>
        <v>0.50261763162497819</v>
      </c>
      <c r="Q77" s="16">
        <v>0</v>
      </c>
      <c r="R77" s="16">
        <v>4</v>
      </c>
      <c r="S77" s="1">
        <f>VLOOKUP(B77,CAInstallateurs2016!A$1:M$119,12,FALSE)</f>
        <v>2</v>
      </c>
      <c r="T77" s="2">
        <f t="shared" si="5"/>
        <v>1</v>
      </c>
    </row>
    <row r="78" spans="2:20" x14ac:dyDescent="0.25">
      <c r="B78" t="s">
        <v>89</v>
      </c>
      <c r="C78" s="16" t="s">
        <v>176</v>
      </c>
      <c r="D78" s="16">
        <v>91</v>
      </c>
      <c r="E78" s="16">
        <v>32184</v>
      </c>
      <c r="F78" s="16">
        <v>0</v>
      </c>
      <c r="G78" s="16">
        <v>32184</v>
      </c>
      <c r="H78" s="16">
        <v>775</v>
      </c>
      <c r="I78" s="16">
        <v>0</v>
      </c>
      <c r="J78" s="16">
        <v>775</v>
      </c>
      <c r="K78" s="16">
        <v>779.46</v>
      </c>
      <c r="L78" s="16">
        <v>800</v>
      </c>
      <c r="M78" s="16">
        <v>548.35</v>
      </c>
      <c r="N78" s="16">
        <v>600</v>
      </c>
      <c r="O78" s="1">
        <f>VLOOKUP(B78,CAInstallateurs2016!A$1:M$119,4,FALSE)</f>
        <v>22982.82</v>
      </c>
      <c r="P78" s="2">
        <f t="shared" si="4"/>
        <v>0.40035034865173202</v>
      </c>
      <c r="Q78" s="16">
        <v>0</v>
      </c>
      <c r="R78" s="16">
        <v>4</v>
      </c>
      <c r="S78" s="1">
        <f>VLOOKUP(B78,CAInstallateurs2016!A$1:M$119,12,FALSE)</f>
        <v>3</v>
      </c>
      <c r="T78" s="2">
        <f t="shared" si="5"/>
        <v>0.33333333333333331</v>
      </c>
    </row>
    <row r="79" spans="2:20" x14ac:dyDescent="0.25">
      <c r="B79" t="s">
        <v>107</v>
      </c>
      <c r="C79" s="16" t="s">
        <v>176</v>
      </c>
      <c r="D79" s="16">
        <v>46</v>
      </c>
      <c r="E79" s="16">
        <v>31508.18</v>
      </c>
      <c r="F79" s="16">
        <v>0</v>
      </c>
      <c r="G79" s="16">
        <v>31508.18</v>
      </c>
      <c r="H79" s="16">
        <v>650</v>
      </c>
      <c r="I79" s="16">
        <v>0</v>
      </c>
      <c r="J79" s="16">
        <v>650</v>
      </c>
      <c r="K79" s="16">
        <v>650</v>
      </c>
      <c r="L79" s="16">
        <v>600</v>
      </c>
      <c r="M79" s="16">
        <v>547.01</v>
      </c>
      <c r="N79" s="16">
        <v>450</v>
      </c>
      <c r="O79" s="1">
        <f>VLOOKUP(B79,CAInstallateurs2016!A$1:M$119,4,FALSE)</f>
        <v>56590.06</v>
      </c>
      <c r="P79" s="2">
        <f t="shared" si="4"/>
        <v>-0.44322059386401069</v>
      </c>
      <c r="Q79" s="16">
        <v>0</v>
      </c>
      <c r="R79" s="16">
        <v>3</v>
      </c>
      <c r="S79" s="1">
        <f>VLOOKUP(B79,CAInstallateurs2016!A$1:M$119,12,FALSE)</f>
        <v>5</v>
      </c>
      <c r="T79" s="2">
        <f t="shared" si="5"/>
        <v>-0.4</v>
      </c>
    </row>
    <row r="80" spans="2:20" x14ac:dyDescent="0.25">
      <c r="B80" t="s">
        <v>28</v>
      </c>
      <c r="C80" s="16" t="s">
        <v>176</v>
      </c>
      <c r="D80" s="16">
        <v>81</v>
      </c>
      <c r="E80" s="16">
        <v>30607.82</v>
      </c>
      <c r="F80" s="16">
        <v>0</v>
      </c>
      <c r="G80" s="16">
        <v>30607.82</v>
      </c>
      <c r="H80" s="16">
        <v>650</v>
      </c>
      <c r="I80" s="16">
        <v>0</v>
      </c>
      <c r="J80" s="16">
        <v>650</v>
      </c>
      <c r="K80" s="16">
        <v>708.73</v>
      </c>
      <c r="L80" s="16">
        <v>450</v>
      </c>
      <c r="M80" s="16">
        <v>531.83000000000004</v>
      </c>
      <c r="N80" s="16">
        <v>450</v>
      </c>
      <c r="O80" s="1">
        <f>VLOOKUP(B80,CAInstallateurs2016!A$1:M$119,4,FALSE)</f>
        <v>28130.81</v>
      </c>
      <c r="P80" s="2">
        <f t="shared" si="4"/>
        <v>8.8053276816415824E-2</v>
      </c>
      <c r="Q80" s="16">
        <v>0</v>
      </c>
      <c r="R80" s="16">
        <v>3</v>
      </c>
      <c r="S80" s="1">
        <f>VLOOKUP(B80,CAInstallateurs2016!A$1:M$119,12,FALSE)</f>
        <v>3</v>
      </c>
      <c r="T80" s="2">
        <f t="shared" si="5"/>
        <v>0</v>
      </c>
    </row>
    <row r="81" spans="2:20" ht="15" customHeight="1" x14ac:dyDescent="0.25">
      <c r="B81" t="s">
        <v>69</v>
      </c>
      <c r="C81" s="16" t="s">
        <v>176</v>
      </c>
      <c r="D81" s="16">
        <v>56</v>
      </c>
      <c r="E81" s="16">
        <v>30125.46</v>
      </c>
      <c r="F81" s="16">
        <v>0</v>
      </c>
      <c r="G81" s="16">
        <v>30125.46</v>
      </c>
      <c r="H81" s="16">
        <v>800</v>
      </c>
      <c r="I81" s="16">
        <v>0</v>
      </c>
      <c r="J81" s="16">
        <v>800</v>
      </c>
      <c r="K81" s="16">
        <v>800</v>
      </c>
      <c r="L81" s="16">
        <v>900</v>
      </c>
      <c r="M81" s="16">
        <v>507</v>
      </c>
      <c r="N81" s="16">
        <v>600</v>
      </c>
      <c r="O81" s="1">
        <f>VLOOKUP(B81,CAInstallateurs2016!A$1:M$119,4,FALSE)</f>
        <v>78444.86</v>
      </c>
      <c r="P81" s="2">
        <f t="shared" si="4"/>
        <v>-0.61596642533366752</v>
      </c>
      <c r="Q81" s="16">
        <v>0</v>
      </c>
      <c r="R81" s="16">
        <v>4</v>
      </c>
      <c r="S81" s="1">
        <f>VLOOKUP(B81,CAInstallateurs2016!A$1:M$119,12,FALSE)</f>
        <v>8</v>
      </c>
      <c r="T81" s="2">
        <f t="shared" si="5"/>
        <v>-0.5</v>
      </c>
    </row>
    <row r="82" spans="2:20" x14ac:dyDescent="0.25">
      <c r="B82" t="s">
        <v>120</v>
      </c>
      <c r="C82" s="16" t="s">
        <v>175</v>
      </c>
      <c r="D82" s="16">
        <v>1068</v>
      </c>
      <c r="E82" s="16">
        <v>30005.24</v>
      </c>
      <c r="F82" s="16">
        <v>0</v>
      </c>
      <c r="G82" s="16">
        <v>30005.24</v>
      </c>
      <c r="H82" s="16">
        <v>1000</v>
      </c>
      <c r="I82" s="16">
        <v>0</v>
      </c>
      <c r="J82" s="16">
        <v>1000</v>
      </c>
      <c r="K82" s="16">
        <v>1000</v>
      </c>
      <c r="L82" s="16">
        <v>1000</v>
      </c>
      <c r="M82" s="16">
        <v>492.56</v>
      </c>
      <c r="N82" s="16">
        <v>750</v>
      </c>
      <c r="O82" s="1">
        <f>VLOOKUP(B82,CAInstallateurs2016!A$1:M$119,4,FALSE)</f>
        <v>23020.3</v>
      </c>
      <c r="P82" s="2">
        <f t="shared" si="4"/>
        <v>0.3034252377249646</v>
      </c>
      <c r="Q82" s="16">
        <v>0</v>
      </c>
      <c r="R82" s="16">
        <v>5</v>
      </c>
      <c r="S82" s="1">
        <f>VLOOKUP(B82,CAInstallateurs2016!A$1:M$119,12,FALSE)</f>
        <v>3</v>
      </c>
      <c r="T82" s="2">
        <f t="shared" si="5"/>
        <v>0.66666666666666663</v>
      </c>
    </row>
    <row r="83" spans="2:20" x14ac:dyDescent="0.25">
      <c r="B83" t="s">
        <v>74</v>
      </c>
      <c r="C83" s="16" t="s">
        <v>175</v>
      </c>
      <c r="D83" s="16">
        <v>1005</v>
      </c>
      <c r="E83" s="16">
        <v>29568.93</v>
      </c>
      <c r="F83" s="16">
        <v>0</v>
      </c>
      <c r="G83" s="16">
        <v>29568.93</v>
      </c>
      <c r="H83" s="16">
        <v>705.34</v>
      </c>
      <c r="I83" s="16">
        <v>0</v>
      </c>
      <c r="J83" s="16">
        <v>705.34</v>
      </c>
      <c r="K83" s="16">
        <v>705.34</v>
      </c>
      <c r="L83" s="16">
        <v>570</v>
      </c>
      <c r="M83" s="16">
        <v>511.93</v>
      </c>
      <c r="N83" s="16">
        <v>300</v>
      </c>
      <c r="O83" s="1">
        <f>VLOOKUP(B83,CAInstallateurs2016!A$1:M$119,4,FALSE)</f>
        <v>46426.77</v>
      </c>
      <c r="P83" s="2">
        <f t="shared" si="4"/>
        <v>-0.36310602697538508</v>
      </c>
      <c r="Q83" s="16">
        <v>0</v>
      </c>
      <c r="R83" s="16">
        <v>3</v>
      </c>
      <c r="S83" s="1">
        <f>VLOOKUP(B83,CAInstallateurs2016!A$1:M$119,12,FALSE)</f>
        <v>5</v>
      </c>
      <c r="T83" s="2">
        <f t="shared" si="5"/>
        <v>-0.4</v>
      </c>
    </row>
    <row r="84" spans="2:20" x14ac:dyDescent="0.25">
      <c r="B84" t="s">
        <v>141</v>
      </c>
      <c r="C84" s="16" t="s">
        <v>177</v>
      </c>
      <c r="D84" s="16">
        <v>13</v>
      </c>
      <c r="E84" s="16">
        <v>28360</v>
      </c>
      <c r="F84" s="16">
        <v>0</v>
      </c>
      <c r="G84" s="16">
        <v>28360</v>
      </c>
      <c r="H84" s="16">
        <v>575</v>
      </c>
      <c r="I84" s="16">
        <v>0</v>
      </c>
      <c r="J84" s="16">
        <v>575</v>
      </c>
      <c r="K84" s="16">
        <v>575</v>
      </c>
      <c r="L84" s="16">
        <v>630</v>
      </c>
      <c r="M84" s="16">
        <v>490.2</v>
      </c>
      <c r="N84" s="16">
        <v>450</v>
      </c>
      <c r="O84" s="1">
        <f>VLOOKUP(B84,CAInstallateurs2016!A$1:M$119,4,FALSE)</f>
        <v>43460</v>
      </c>
      <c r="P84" s="2">
        <f t="shared" si="4"/>
        <v>-0.34744592728946155</v>
      </c>
      <c r="Q84" s="16">
        <v>0</v>
      </c>
      <c r="R84" s="16">
        <v>3</v>
      </c>
      <c r="S84" s="1">
        <f>VLOOKUP(B84,CAInstallateurs2016!A$1:M$119,12,FALSE)</f>
        <v>5</v>
      </c>
      <c r="T84" s="2">
        <f t="shared" si="5"/>
        <v>-0.4</v>
      </c>
    </row>
    <row r="85" spans="2:20" x14ac:dyDescent="0.25">
      <c r="B85" t="s">
        <v>80</v>
      </c>
      <c r="C85" s="16" t="s">
        <v>175</v>
      </c>
      <c r="D85" s="16">
        <v>67</v>
      </c>
      <c r="E85" s="16">
        <v>28057.72</v>
      </c>
      <c r="F85" s="16">
        <v>0</v>
      </c>
      <c r="G85" s="16">
        <v>28057.72</v>
      </c>
      <c r="H85" s="16">
        <v>575</v>
      </c>
      <c r="I85" s="16">
        <v>0</v>
      </c>
      <c r="J85" s="16">
        <v>575</v>
      </c>
      <c r="K85" s="16">
        <v>575</v>
      </c>
      <c r="L85" s="16">
        <v>600</v>
      </c>
      <c r="M85" s="16">
        <v>0</v>
      </c>
      <c r="N85" s="16">
        <v>450</v>
      </c>
      <c r="O85" s="1">
        <f>VLOOKUP(B85,CAInstallateurs2016!A$1:M$119,4,FALSE)</f>
        <v>104894.11</v>
      </c>
      <c r="P85" s="2">
        <f t="shared" si="4"/>
        <v>-0.73251386564984444</v>
      </c>
      <c r="Q85" s="16">
        <v>0</v>
      </c>
      <c r="R85" s="16">
        <v>3</v>
      </c>
      <c r="S85" s="1">
        <f>VLOOKUP(B85,CAInstallateurs2016!A$1:M$119,12,FALSE)</f>
        <v>10</v>
      </c>
      <c r="T85" s="2">
        <f t="shared" si="5"/>
        <v>-0.7</v>
      </c>
    </row>
    <row r="86" spans="2:20" x14ac:dyDescent="0.25">
      <c r="B86" t="s">
        <v>132</v>
      </c>
      <c r="C86" s="16" t="s">
        <v>176</v>
      </c>
      <c r="D86" s="16">
        <v>128</v>
      </c>
      <c r="E86" s="16">
        <v>27953.46</v>
      </c>
      <c r="F86" s="16">
        <v>0</v>
      </c>
      <c r="G86" s="16">
        <v>27953.46</v>
      </c>
      <c r="H86" s="16">
        <v>600</v>
      </c>
      <c r="I86" s="16">
        <v>0</v>
      </c>
      <c r="J86" s="16">
        <v>600</v>
      </c>
      <c r="K86" s="16">
        <v>640.33000000000004</v>
      </c>
      <c r="L86" s="16">
        <v>650</v>
      </c>
      <c r="M86" s="16">
        <v>480.5</v>
      </c>
      <c r="N86" s="16">
        <v>450</v>
      </c>
      <c r="O86" s="1">
        <f>VLOOKUP(B86,CAInstallateurs2016!A$1:M$119,4,FALSE)</f>
        <v>33785.949999999997</v>
      </c>
      <c r="P86" s="2">
        <f t="shared" si="4"/>
        <v>-0.17263063492368866</v>
      </c>
      <c r="Q86" s="16">
        <v>0</v>
      </c>
      <c r="R86" s="16">
        <v>3</v>
      </c>
      <c r="S86" s="1">
        <f>VLOOKUP(B86,CAInstallateurs2016!A$1:M$119,12,FALSE)</f>
        <v>4</v>
      </c>
      <c r="T86" s="2">
        <f t="shared" si="5"/>
        <v>-0.25</v>
      </c>
    </row>
    <row r="87" spans="2:20" x14ac:dyDescent="0.25">
      <c r="B87" t="s">
        <v>113</v>
      </c>
      <c r="C87" s="16" t="s">
        <v>175</v>
      </c>
      <c r="D87" s="16">
        <v>4</v>
      </c>
      <c r="E87" s="16">
        <v>21268.07</v>
      </c>
      <c r="F87" s="16">
        <v>6590.98</v>
      </c>
      <c r="G87" s="16">
        <v>27859.05</v>
      </c>
      <c r="H87" s="16">
        <v>600</v>
      </c>
      <c r="I87" s="16">
        <v>281.25</v>
      </c>
      <c r="J87" s="16">
        <v>881.25</v>
      </c>
      <c r="K87" s="16">
        <v>881.25</v>
      </c>
      <c r="L87" s="16">
        <v>980</v>
      </c>
      <c r="M87" s="16">
        <v>0</v>
      </c>
      <c r="N87" s="16">
        <v>750</v>
      </c>
      <c r="O87" s="1">
        <f>VLOOKUP(B87,CAInstallateurs2016!A$1:M$119,4,FALSE)</f>
        <v>45241.4</v>
      </c>
      <c r="P87" s="2">
        <f t="shared" si="4"/>
        <v>-0.38421335325608846</v>
      </c>
      <c r="Q87" s="16">
        <v>2</v>
      </c>
      <c r="R87" s="16">
        <v>3</v>
      </c>
      <c r="S87" s="1">
        <f>VLOOKUP(B87,CAInstallateurs2016!A$1:M$119,12,FALSE)</f>
        <v>6</v>
      </c>
      <c r="T87" s="2">
        <f t="shared" si="5"/>
        <v>-0.5</v>
      </c>
    </row>
    <row r="88" spans="2:20" x14ac:dyDescent="0.25">
      <c r="B88" t="s">
        <v>82</v>
      </c>
      <c r="C88" s="16" t="s">
        <v>175</v>
      </c>
      <c r="D88" s="16">
        <v>1057</v>
      </c>
      <c r="E88" s="16">
        <v>23584</v>
      </c>
      <c r="F88" s="16">
        <v>3244.49</v>
      </c>
      <c r="G88" s="16">
        <v>26828.49</v>
      </c>
      <c r="H88" s="16">
        <v>600</v>
      </c>
      <c r="I88" s="16">
        <v>150</v>
      </c>
      <c r="J88" s="16">
        <v>750</v>
      </c>
      <c r="K88" s="16">
        <v>750</v>
      </c>
      <c r="L88" s="16">
        <v>800</v>
      </c>
      <c r="M88" s="16">
        <v>0</v>
      </c>
      <c r="N88" s="16">
        <v>600</v>
      </c>
      <c r="O88" s="1">
        <f>VLOOKUP(B88,CAInstallateurs2016!A$1:M$119,4,FALSE)</f>
        <v>14910.5</v>
      </c>
      <c r="P88" s="2">
        <f t="shared" si="4"/>
        <v>0.79930183427785795</v>
      </c>
      <c r="Q88" s="16">
        <v>1</v>
      </c>
      <c r="R88" s="16">
        <v>3</v>
      </c>
      <c r="S88" s="1">
        <f>VLOOKUP(B88,CAInstallateurs2016!A$1:M$119,12,FALSE)</f>
        <v>2</v>
      </c>
      <c r="T88" s="2">
        <f t="shared" si="5"/>
        <v>0.5</v>
      </c>
    </row>
    <row r="89" spans="2:20" x14ac:dyDescent="0.25">
      <c r="B89" t="s">
        <v>130</v>
      </c>
      <c r="C89" s="16" t="s">
        <v>175</v>
      </c>
      <c r="D89" s="16">
        <v>1047</v>
      </c>
      <c r="E89" s="16">
        <v>25951</v>
      </c>
      <c r="F89" s="16">
        <v>0</v>
      </c>
      <c r="G89" s="16">
        <v>25951</v>
      </c>
      <c r="H89" s="16">
        <v>600</v>
      </c>
      <c r="I89" s="16">
        <v>0</v>
      </c>
      <c r="J89" s="16">
        <v>600</v>
      </c>
      <c r="K89" s="16">
        <v>600</v>
      </c>
      <c r="L89" s="16">
        <v>600</v>
      </c>
      <c r="M89" s="16">
        <v>0</v>
      </c>
      <c r="N89" s="16">
        <v>450</v>
      </c>
      <c r="O89" s="1">
        <f>VLOOKUP(B89,CAInstallateurs2016!A$1:M$119,4,FALSE)</f>
        <v>81225</v>
      </c>
      <c r="P89" s="2">
        <f t="shared" si="4"/>
        <v>-0.68050477069867654</v>
      </c>
      <c r="Q89" s="16">
        <v>0</v>
      </c>
      <c r="R89" s="16">
        <v>3</v>
      </c>
      <c r="S89" s="1">
        <f>VLOOKUP(B89,CAInstallateurs2016!A$1:M$119,12,FALSE)</f>
        <v>6</v>
      </c>
      <c r="T89" s="2">
        <f t="shared" si="5"/>
        <v>-0.5</v>
      </c>
    </row>
    <row r="90" spans="2:20" x14ac:dyDescent="0.25">
      <c r="B90" t="s">
        <v>31</v>
      </c>
      <c r="C90" s="16" t="s">
        <v>176</v>
      </c>
      <c r="D90" s="16">
        <v>1056</v>
      </c>
      <c r="E90" s="16">
        <v>25598.47</v>
      </c>
      <c r="F90" s="16">
        <v>0</v>
      </c>
      <c r="G90" s="16">
        <v>25598.47</v>
      </c>
      <c r="H90" s="16">
        <v>600</v>
      </c>
      <c r="I90" s="16">
        <v>0</v>
      </c>
      <c r="J90" s="16">
        <v>600</v>
      </c>
      <c r="K90" s="16">
        <v>600</v>
      </c>
      <c r="L90" s="16">
        <v>670</v>
      </c>
      <c r="M90" s="16">
        <v>436.7</v>
      </c>
      <c r="N90" s="16">
        <v>450</v>
      </c>
      <c r="O90" s="1">
        <f>VLOOKUP(B90,CAInstallateurs2016!A$1:M$119,4,FALSE)</f>
        <v>6542.89</v>
      </c>
      <c r="P90" s="2">
        <f t="shared" si="4"/>
        <v>2.9124102651886248</v>
      </c>
      <c r="Q90" s="16">
        <v>0</v>
      </c>
      <c r="R90" s="16">
        <v>3</v>
      </c>
      <c r="S90" s="1">
        <f>VLOOKUP(B90,CAInstallateurs2016!A$1:M$119,12,FALSE)</f>
        <v>1</v>
      </c>
      <c r="T90" s="2">
        <f t="shared" si="5"/>
        <v>2</v>
      </c>
    </row>
    <row r="91" spans="2:20" x14ac:dyDescent="0.25">
      <c r="B91" t="s">
        <v>123</v>
      </c>
      <c r="C91" s="16" t="s">
        <v>175</v>
      </c>
      <c r="D91" s="16">
        <v>1021</v>
      </c>
      <c r="E91" s="16">
        <v>25523.79</v>
      </c>
      <c r="F91" s="16">
        <v>0</v>
      </c>
      <c r="G91" s="16">
        <v>25523.79</v>
      </c>
      <c r="H91" s="16">
        <v>450</v>
      </c>
      <c r="I91" s="16">
        <v>0</v>
      </c>
      <c r="J91" s="16">
        <v>450</v>
      </c>
      <c r="K91" s="16">
        <v>450</v>
      </c>
      <c r="L91" s="16">
        <v>400</v>
      </c>
      <c r="M91" s="16">
        <v>448.81</v>
      </c>
      <c r="N91" s="16">
        <v>300</v>
      </c>
      <c r="O91" s="1">
        <f>VLOOKUP(B91,CAInstallateurs2016!A$1:M$119,4,FALSE)</f>
        <v>26736.5</v>
      </c>
      <c r="P91" s="2">
        <f t="shared" si="4"/>
        <v>-4.5357844145643561E-2</v>
      </c>
      <c r="Q91" s="16">
        <v>0</v>
      </c>
      <c r="R91" s="16">
        <v>2</v>
      </c>
      <c r="S91" s="1">
        <f>VLOOKUP(B91,CAInstallateurs2016!A$1:M$119,12,FALSE)</f>
        <v>2</v>
      </c>
      <c r="T91" s="2">
        <f t="shared" si="5"/>
        <v>0</v>
      </c>
    </row>
    <row r="92" spans="2:20" ht="15" customHeight="1" x14ac:dyDescent="0.25">
      <c r="B92" t="s">
        <v>66</v>
      </c>
      <c r="C92" s="16" t="s">
        <v>176</v>
      </c>
      <c r="D92" s="16">
        <v>49</v>
      </c>
      <c r="E92" s="16">
        <v>23794.57</v>
      </c>
      <c r="F92" s="16">
        <v>0</v>
      </c>
      <c r="G92" s="16">
        <v>23794.57</v>
      </c>
      <c r="H92" s="16">
        <v>450</v>
      </c>
      <c r="I92" s="16">
        <v>0</v>
      </c>
      <c r="J92" s="16">
        <v>450</v>
      </c>
      <c r="K92" s="16">
        <v>450</v>
      </c>
      <c r="L92" s="16">
        <v>500</v>
      </c>
      <c r="M92" s="16">
        <v>414.49</v>
      </c>
      <c r="N92" s="16">
        <v>300</v>
      </c>
      <c r="O92" s="1">
        <f>VLOOKUP(B92,CAInstallateurs2016!A$1:M$119,4,FALSE)</f>
        <v>40074.65</v>
      </c>
      <c r="P92" s="2">
        <f t="shared" si="4"/>
        <v>-0.40624384741975289</v>
      </c>
      <c r="Q92" s="16">
        <v>0</v>
      </c>
      <c r="R92" s="16">
        <v>2</v>
      </c>
      <c r="S92" s="1">
        <f>VLOOKUP(B92,CAInstallateurs2016!A$1:M$119,12,FALSE)</f>
        <v>2</v>
      </c>
      <c r="T92" s="2">
        <f t="shared" si="5"/>
        <v>0</v>
      </c>
    </row>
    <row r="93" spans="2:20" ht="15" customHeight="1" x14ac:dyDescent="0.25">
      <c r="B93" t="s">
        <v>70</v>
      </c>
      <c r="C93" s="16" t="s">
        <v>176</v>
      </c>
      <c r="D93" s="16">
        <v>64</v>
      </c>
      <c r="E93" s="16">
        <v>22986.91</v>
      </c>
      <c r="F93" s="16">
        <v>0</v>
      </c>
      <c r="G93" s="16">
        <v>22986.91</v>
      </c>
      <c r="H93" s="16">
        <v>400</v>
      </c>
      <c r="I93" s="16">
        <v>0</v>
      </c>
      <c r="J93" s="16">
        <v>400</v>
      </c>
      <c r="K93" s="16">
        <v>400</v>
      </c>
      <c r="L93" s="16">
        <v>600</v>
      </c>
      <c r="M93" s="16">
        <v>399.35</v>
      </c>
      <c r="N93" s="16">
        <v>300</v>
      </c>
      <c r="O93" s="1">
        <f>VLOOKUP(B93,CAInstallateurs2016!A$1:M$119,4,FALSE)</f>
        <v>18850.89</v>
      </c>
      <c r="P93" s="2">
        <f t="shared" si="4"/>
        <v>0.2194071473548464</v>
      </c>
      <c r="Q93" s="16">
        <v>0</v>
      </c>
      <c r="R93" s="16">
        <v>2</v>
      </c>
      <c r="S93" s="1">
        <f>VLOOKUP(B93,CAInstallateurs2016!A$1:M$119,12,FALSE)</f>
        <v>2</v>
      </c>
      <c r="T93" s="2">
        <f t="shared" si="5"/>
        <v>0</v>
      </c>
    </row>
    <row r="94" spans="2:20" ht="15" customHeight="1" x14ac:dyDescent="0.25">
      <c r="B94" t="s">
        <v>93</v>
      </c>
      <c r="C94" s="16" t="s">
        <v>177</v>
      </c>
      <c r="D94" s="16">
        <v>1019</v>
      </c>
      <c r="E94" s="16">
        <v>22781.87</v>
      </c>
      <c r="F94" s="16">
        <v>0</v>
      </c>
      <c r="G94" s="16">
        <v>22781.87</v>
      </c>
      <c r="H94" s="16">
        <v>400</v>
      </c>
      <c r="I94" s="16">
        <v>0</v>
      </c>
      <c r="J94" s="16">
        <v>400</v>
      </c>
      <c r="K94" s="16">
        <v>400</v>
      </c>
      <c r="L94" s="16">
        <v>400</v>
      </c>
      <c r="M94" s="16">
        <v>0</v>
      </c>
      <c r="N94" s="16">
        <v>300</v>
      </c>
      <c r="O94" s="1">
        <f>VLOOKUP(B94,CAInstallateurs2016!A$1:M$119,4,FALSE)</f>
        <v>61081.29</v>
      </c>
      <c r="P94" s="2">
        <f t="shared" si="4"/>
        <v>-0.62702375801165955</v>
      </c>
      <c r="Q94" s="16">
        <v>0</v>
      </c>
      <c r="R94" s="16">
        <v>2</v>
      </c>
      <c r="S94" s="1">
        <f>VLOOKUP(B94,CAInstallateurs2016!A$1:M$119,12,FALSE)</f>
        <v>5</v>
      </c>
      <c r="T94" s="2">
        <f t="shared" si="5"/>
        <v>-0.6</v>
      </c>
    </row>
    <row r="95" spans="2:20" x14ac:dyDescent="0.25">
      <c r="B95" t="s">
        <v>54</v>
      </c>
      <c r="C95" s="16" t="s">
        <v>177</v>
      </c>
      <c r="D95" s="16">
        <v>79</v>
      </c>
      <c r="E95" s="16">
        <v>17090.27</v>
      </c>
      <c r="F95" s="16">
        <v>5110.54</v>
      </c>
      <c r="G95" s="16">
        <v>22200.81</v>
      </c>
      <c r="H95" s="16">
        <v>400</v>
      </c>
      <c r="I95" s="16">
        <v>281.25</v>
      </c>
      <c r="J95" s="16">
        <v>681.25</v>
      </c>
      <c r="K95" s="16">
        <v>681.25</v>
      </c>
      <c r="L95" s="16">
        <v>800</v>
      </c>
      <c r="M95" s="16">
        <v>366.72</v>
      </c>
      <c r="N95" s="16">
        <v>600</v>
      </c>
      <c r="O95" s="1">
        <f>VLOOKUP(B95,CAInstallateurs2016!A$1:M$119,4,FALSE)</f>
        <v>39758.300000000003</v>
      </c>
      <c r="P95" s="2">
        <f t="shared" si="4"/>
        <v>-0.44160565215313535</v>
      </c>
      <c r="Q95" s="16">
        <v>2</v>
      </c>
      <c r="R95" s="16">
        <v>2</v>
      </c>
      <c r="S95" s="1">
        <f>VLOOKUP(B95,CAInstallateurs2016!A$1:M$119,12,FALSE)</f>
        <v>4</v>
      </c>
      <c r="T95" s="2">
        <f t="shared" si="5"/>
        <v>-0.5</v>
      </c>
    </row>
    <row r="96" spans="2:20" ht="15" customHeight="1" x14ac:dyDescent="0.25">
      <c r="B96" t="s">
        <v>84</v>
      </c>
      <c r="C96" s="16" t="s">
        <v>176</v>
      </c>
      <c r="D96" s="16">
        <v>7</v>
      </c>
      <c r="E96" s="16">
        <v>21651</v>
      </c>
      <c r="F96" s="16">
        <v>0</v>
      </c>
      <c r="G96" s="16">
        <v>21651</v>
      </c>
      <c r="H96" s="16">
        <v>400</v>
      </c>
      <c r="I96" s="16">
        <v>0</v>
      </c>
      <c r="J96" s="16">
        <v>400</v>
      </c>
      <c r="K96" s="16">
        <v>424.08</v>
      </c>
      <c r="L96" s="16">
        <v>350</v>
      </c>
      <c r="M96" s="16">
        <v>378.52</v>
      </c>
      <c r="N96" s="16">
        <v>300</v>
      </c>
      <c r="O96" s="1">
        <f>VLOOKUP(B96,CAInstallateurs2016!A$1:M$119,4,FALSE)</f>
        <v>67381.27</v>
      </c>
      <c r="P96" s="2">
        <f t="shared" si="4"/>
        <v>-0.67867925315150635</v>
      </c>
      <c r="Q96" s="16">
        <v>0</v>
      </c>
      <c r="R96" s="16">
        <v>2</v>
      </c>
      <c r="S96" s="1">
        <f>VLOOKUP(B96,CAInstallateurs2016!A$1:M$119,12,FALSE)</f>
        <v>6</v>
      </c>
      <c r="T96" s="2">
        <f t="shared" si="5"/>
        <v>-0.66666666666666663</v>
      </c>
    </row>
    <row r="97" spans="2:20" x14ac:dyDescent="0.25">
      <c r="B97" t="s">
        <v>136</v>
      </c>
      <c r="C97" s="16" t="s">
        <v>176</v>
      </c>
      <c r="D97" s="16">
        <v>92</v>
      </c>
      <c r="E97" s="16">
        <v>8401.82</v>
      </c>
      <c r="F97" s="16">
        <v>10407.870000000001</v>
      </c>
      <c r="G97" s="16">
        <v>18809.689999999999</v>
      </c>
      <c r="H97" s="16">
        <v>375</v>
      </c>
      <c r="I97" s="16">
        <v>512.5</v>
      </c>
      <c r="J97" s="16">
        <v>887.5</v>
      </c>
      <c r="K97" s="16">
        <v>887.5</v>
      </c>
      <c r="L97" s="16">
        <v>1200</v>
      </c>
      <c r="M97" s="16">
        <v>238.76</v>
      </c>
      <c r="N97" s="16">
        <v>900</v>
      </c>
      <c r="O97" s="1">
        <f>VLOOKUP(B97,CAInstallateurs2016!A$1:M$119,4,FALSE)</f>
        <v>27414.78</v>
      </c>
      <c r="P97" s="2">
        <f t="shared" si="4"/>
        <v>-0.3138850649175372</v>
      </c>
      <c r="Q97" s="16">
        <v>4</v>
      </c>
      <c r="R97" s="16">
        <v>2</v>
      </c>
      <c r="S97" s="1">
        <f>VLOOKUP(B97,CAInstallateurs2016!A$1:M$119,12,FALSE)</f>
        <v>6</v>
      </c>
      <c r="T97" s="2">
        <f t="shared" si="5"/>
        <v>-0.66666666666666663</v>
      </c>
    </row>
    <row r="98" spans="2:20" x14ac:dyDescent="0.25">
      <c r="B98" t="s">
        <v>61</v>
      </c>
      <c r="C98" s="16" t="s">
        <v>176</v>
      </c>
      <c r="D98" s="16">
        <v>6</v>
      </c>
      <c r="E98" s="16">
        <v>18340</v>
      </c>
      <c r="F98" s="16">
        <v>0</v>
      </c>
      <c r="G98" s="16">
        <v>18340</v>
      </c>
      <c r="H98" s="16">
        <v>500</v>
      </c>
      <c r="I98" s="16">
        <v>0</v>
      </c>
      <c r="J98" s="16">
        <v>500</v>
      </c>
      <c r="K98" s="16">
        <v>500</v>
      </c>
      <c r="L98" s="16">
        <v>500</v>
      </c>
      <c r="M98" s="16">
        <v>0</v>
      </c>
      <c r="N98" s="16">
        <v>300</v>
      </c>
      <c r="O98" s="1">
        <f>VLOOKUP(B98,CAInstallateurs2016!A$1:M$119,4,FALSE)</f>
        <v>60480</v>
      </c>
      <c r="P98" s="2">
        <f t="shared" si="4"/>
        <v>-0.6967592592592593</v>
      </c>
      <c r="Q98" s="16">
        <v>0</v>
      </c>
      <c r="R98" s="16">
        <v>2</v>
      </c>
      <c r="S98" s="1">
        <f>VLOOKUP(B98,CAInstallateurs2016!A$1:M$119,12,FALSE)</f>
        <v>6</v>
      </c>
      <c r="T98" s="2">
        <f t="shared" si="5"/>
        <v>-0.66666666666666663</v>
      </c>
    </row>
    <row r="99" spans="2:20" x14ac:dyDescent="0.25">
      <c r="B99" t="s">
        <v>25</v>
      </c>
      <c r="C99" s="16" t="s">
        <v>176</v>
      </c>
      <c r="D99" s="16">
        <v>20</v>
      </c>
      <c r="E99" s="16">
        <v>17911.41</v>
      </c>
      <c r="F99" s="16">
        <v>0</v>
      </c>
      <c r="G99" s="16">
        <v>17911.41</v>
      </c>
      <c r="H99" s="16">
        <v>375</v>
      </c>
      <c r="I99" s="16">
        <v>0</v>
      </c>
      <c r="J99" s="16">
        <v>375</v>
      </c>
      <c r="K99" s="16">
        <v>375</v>
      </c>
      <c r="L99" s="16">
        <v>450</v>
      </c>
      <c r="M99" s="16">
        <v>307.88</v>
      </c>
      <c r="N99" s="16">
        <v>300</v>
      </c>
      <c r="O99" s="1">
        <f>VLOOKUP(B99,CAInstallateurs2016!A$1:M$119,4,FALSE)</f>
        <v>8262.73</v>
      </c>
      <c r="P99" s="2">
        <f t="shared" ref="P99:P109" si="6">(G99-O99)/O99</f>
        <v>1.1677351190224055</v>
      </c>
      <c r="Q99" s="16">
        <v>0</v>
      </c>
      <c r="R99" s="16">
        <v>2</v>
      </c>
      <c r="S99" s="1">
        <f>VLOOKUP(B99,CAInstallateurs2016!A$1:M$119,12,FALSE)</f>
        <v>1</v>
      </c>
      <c r="T99" s="2">
        <f t="shared" ref="T99:T109" si="7">(R99-S99)/S99</f>
        <v>1</v>
      </c>
    </row>
    <row r="100" spans="2:20" x14ac:dyDescent="0.25">
      <c r="B100" t="s">
        <v>121</v>
      </c>
      <c r="C100" s="16" t="s">
        <v>175</v>
      </c>
      <c r="D100" s="16">
        <v>117</v>
      </c>
      <c r="E100" s="16">
        <v>17680</v>
      </c>
      <c r="F100" s="16">
        <v>0</v>
      </c>
      <c r="G100" s="16">
        <v>17680</v>
      </c>
      <c r="H100" s="16">
        <v>400</v>
      </c>
      <c r="I100" s="16">
        <v>0</v>
      </c>
      <c r="J100" s="16">
        <v>400</v>
      </c>
      <c r="K100" s="16">
        <v>400</v>
      </c>
      <c r="L100" s="16">
        <v>400</v>
      </c>
      <c r="M100" s="16">
        <v>0</v>
      </c>
      <c r="N100" s="16">
        <v>300</v>
      </c>
      <c r="O100" s="1">
        <f>VLOOKUP(B100,CAInstallateurs2016!A$1:M$119,4,FALSE)</f>
        <v>15774</v>
      </c>
      <c r="P100" s="2">
        <f t="shared" si="6"/>
        <v>0.1208317484468112</v>
      </c>
      <c r="Q100" s="16">
        <v>0</v>
      </c>
      <c r="R100" s="16">
        <v>2</v>
      </c>
      <c r="S100" s="1">
        <f>VLOOKUP(B100,CAInstallateurs2016!A$1:M$119,12,FALSE)</f>
        <v>2</v>
      </c>
      <c r="T100" s="2">
        <f t="shared" si="7"/>
        <v>0</v>
      </c>
    </row>
    <row r="101" spans="2:20" x14ac:dyDescent="0.25">
      <c r="B101" t="s">
        <v>139</v>
      </c>
      <c r="C101" s="16" t="s">
        <v>175</v>
      </c>
      <c r="D101" s="16">
        <v>141</v>
      </c>
      <c r="E101" s="16">
        <v>15875.67</v>
      </c>
      <c r="F101" s="16">
        <v>0</v>
      </c>
      <c r="G101" s="16">
        <v>15875.67</v>
      </c>
      <c r="H101" s="16">
        <v>353</v>
      </c>
      <c r="I101" s="16">
        <v>0</v>
      </c>
      <c r="J101" s="16">
        <v>353</v>
      </c>
      <c r="K101" s="16">
        <v>353</v>
      </c>
      <c r="L101" s="16">
        <v>600</v>
      </c>
      <c r="M101" s="16">
        <v>0</v>
      </c>
      <c r="N101" s="16">
        <v>450</v>
      </c>
      <c r="O101" s="1">
        <f>VLOOKUP(B101,CAInstallateurs2016!A$1:M$119,4,FALSE)</f>
        <v>18266.46</v>
      </c>
      <c r="P101" s="2">
        <f t="shared" si="6"/>
        <v>-0.13088414503959711</v>
      </c>
      <c r="Q101" s="16">
        <v>0</v>
      </c>
      <c r="R101" s="16">
        <v>3</v>
      </c>
      <c r="S101" s="1">
        <f>VLOOKUP(B101,CAInstallateurs2016!A$1:M$119,12,FALSE)</f>
        <v>3</v>
      </c>
      <c r="T101" s="2">
        <f t="shared" si="7"/>
        <v>0</v>
      </c>
    </row>
    <row r="102" spans="2:20" ht="15" customHeight="1" x14ac:dyDescent="0.25">
      <c r="B102" t="s">
        <v>106</v>
      </c>
      <c r="C102" s="16" t="s">
        <v>177</v>
      </c>
      <c r="D102" s="16">
        <v>100</v>
      </c>
      <c r="E102" s="16">
        <v>15554.51</v>
      </c>
      <c r="F102" s="16">
        <v>0</v>
      </c>
      <c r="G102" s="16">
        <v>15554.51</v>
      </c>
      <c r="H102" s="16">
        <v>468.75</v>
      </c>
      <c r="I102" s="16">
        <v>0</v>
      </c>
      <c r="J102" s="16">
        <v>468.75</v>
      </c>
      <c r="K102" s="16">
        <v>468.75</v>
      </c>
      <c r="L102" s="16">
        <v>370</v>
      </c>
      <c r="M102" s="16">
        <v>261.64</v>
      </c>
      <c r="N102" s="16">
        <v>300</v>
      </c>
      <c r="O102" s="1">
        <f>VLOOKUP(B102,CAInstallateurs2016!A$1:M$119,4,FALSE)</f>
        <v>8000</v>
      </c>
      <c r="P102" s="2">
        <f t="shared" si="6"/>
        <v>0.94431375000000006</v>
      </c>
      <c r="Q102" s="16">
        <v>0</v>
      </c>
      <c r="R102" s="16">
        <v>2</v>
      </c>
      <c r="S102" s="1">
        <f>VLOOKUP(B102,CAInstallateurs2016!A$1:M$119,12,FALSE)</f>
        <v>1</v>
      </c>
      <c r="T102" s="2">
        <f t="shared" si="7"/>
        <v>1</v>
      </c>
    </row>
    <row r="103" spans="2:20" ht="15" customHeight="1" x14ac:dyDescent="0.25">
      <c r="B103" t="s">
        <v>131</v>
      </c>
      <c r="C103" s="16" t="s">
        <v>176</v>
      </c>
      <c r="D103" s="16">
        <v>1065</v>
      </c>
      <c r="E103" s="16">
        <v>14495</v>
      </c>
      <c r="F103" s="16">
        <v>0</v>
      </c>
      <c r="G103" s="16">
        <v>14495</v>
      </c>
      <c r="H103" s="16">
        <v>400</v>
      </c>
      <c r="I103" s="16">
        <v>0</v>
      </c>
      <c r="J103" s="16">
        <v>400</v>
      </c>
      <c r="K103" s="16">
        <v>400</v>
      </c>
      <c r="L103" s="16">
        <v>600</v>
      </c>
      <c r="M103" s="16">
        <v>240.03</v>
      </c>
      <c r="N103" s="16">
        <v>300</v>
      </c>
      <c r="O103" s="1">
        <f>VLOOKUP(B103,CAInstallateurs2016!A$1:M$119,4,FALSE)</f>
        <v>66921.89</v>
      </c>
      <c r="P103" s="2">
        <f t="shared" si="6"/>
        <v>-0.78340420451365012</v>
      </c>
      <c r="Q103" s="16">
        <v>0</v>
      </c>
      <c r="R103" s="16">
        <v>2</v>
      </c>
      <c r="S103" s="1">
        <f>VLOOKUP(B103,CAInstallateurs2016!A$1:M$119,12,FALSE)</f>
        <v>6</v>
      </c>
      <c r="T103" s="2">
        <f t="shared" si="7"/>
        <v>-0.66666666666666663</v>
      </c>
    </row>
    <row r="104" spans="2:20" x14ac:dyDescent="0.25">
      <c r="B104" t="s">
        <v>126</v>
      </c>
      <c r="C104" s="16" t="s">
        <v>177</v>
      </c>
      <c r="D104" s="16">
        <v>87</v>
      </c>
      <c r="E104" s="16">
        <v>7170.39</v>
      </c>
      <c r="F104" s="16">
        <v>4823.87</v>
      </c>
      <c r="G104" s="16">
        <v>11994.26</v>
      </c>
      <c r="H104" s="16">
        <v>200</v>
      </c>
      <c r="I104" s="16">
        <v>150</v>
      </c>
      <c r="J104" s="16">
        <v>350</v>
      </c>
      <c r="K104" s="16">
        <v>350</v>
      </c>
      <c r="L104" s="16">
        <v>400</v>
      </c>
      <c r="M104" s="16">
        <v>0</v>
      </c>
      <c r="N104" s="16">
        <v>300</v>
      </c>
      <c r="O104" s="1">
        <f>VLOOKUP(B104,CAInstallateurs2016!A$1:M$119,4,FALSE)</f>
        <v>37584.910000000003</v>
      </c>
      <c r="P104" s="2">
        <f t="shared" si="6"/>
        <v>-0.68087564929648625</v>
      </c>
      <c r="Q104" s="16">
        <v>1</v>
      </c>
      <c r="R104" s="16">
        <v>1</v>
      </c>
      <c r="S104" s="1">
        <f>VLOOKUP(B104,CAInstallateurs2016!A$1:M$119,12,FALSE)</f>
        <v>3</v>
      </c>
      <c r="T104" s="2">
        <f t="shared" si="7"/>
        <v>-0.66666666666666663</v>
      </c>
    </row>
    <row r="105" spans="2:20" x14ac:dyDescent="0.25">
      <c r="B105" t="s">
        <v>103</v>
      </c>
      <c r="C105" s="16" t="s">
        <v>176</v>
      </c>
      <c r="D105" s="16">
        <v>99</v>
      </c>
      <c r="E105" s="16">
        <v>10489.06</v>
      </c>
      <c r="F105" s="16">
        <v>0</v>
      </c>
      <c r="G105" s="16">
        <v>10489.06</v>
      </c>
      <c r="H105" s="16">
        <v>200</v>
      </c>
      <c r="I105" s="16">
        <v>0</v>
      </c>
      <c r="J105" s="16">
        <v>200</v>
      </c>
      <c r="K105" s="16">
        <v>200</v>
      </c>
      <c r="L105" s="16">
        <v>230</v>
      </c>
      <c r="M105" s="16">
        <v>182.14</v>
      </c>
      <c r="N105" s="16">
        <v>150</v>
      </c>
      <c r="O105" s="1">
        <f>VLOOKUP(B105,CAInstallateurs2016!A$1:M$119,4,FALSE)</f>
        <v>36480.58</v>
      </c>
      <c r="P105" s="2">
        <f t="shared" si="6"/>
        <v>-0.71247551436956325</v>
      </c>
      <c r="Q105" s="16">
        <v>0</v>
      </c>
      <c r="R105" s="16">
        <v>1</v>
      </c>
      <c r="S105" s="1">
        <f>VLOOKUP(B105,CAInstallateurs2016!A$1:M$119,12,FALSE)</f>
        <v>3</v>
      </c>
      <c r="T105" s="2">
        <f t="shared" si="7"/>
        <v>-0.66666666666666663</v>
      </c>
    </row>
    <row r="106" spans="2:20" x14ac:dyDescent="0.25">
      <c r="B106" t="s">
        <v>77</v>
      </c>
      <c r="C106" s="16" t="s">
        <v>176</v>
      </c>
      <c r="D106" s="16">
        <v>1037</v>
      </c>
      <c r="E106" s="16">
        <v>8788.4699999999993</v>
      </c>
      <c r="F106" s="16">
        <v>0</v>
      </c>
      <c r="G106" s="16">
        <v>8788.4699999999993</v>
      </c>
      <c r="H106" s="16">
        <v>200</v>
      </c>
      <c r="I106" s="16">
        <v>0</v>
      </c>
      <c r="J106" s="16">
        <v>200</v>
      </c>
      <c r="K106" s="16">
        <v>200</v>
      </c>
      <c r="L106" s="16">
        <v>200</v>
      </c>
      <c r="M106" s="16">
        <v>150.80000000000001</v>
      </c>
      <c r="N106" s="16">
        <v>150</v>
      </c>
      <c r="O106" s="1">
        <f>VLOOKUP(B106,CAInstallateurs2016!A$1:M$119,4,FALSE)</f>
        <v>8931.07</v>
      </c>
      <c r="P106" s="2">
        <f t="shared" si="6"/>
        <v>-1.5966731869753611E-2</v>
      </c>
      <c r="Q106" s="16">
        <v>0</v>
      </c>
      <c r="R106" s="16">
        <v>1</v>
      </c>
      <c r="S106" s="1">
        <f>VLOOKUP(B106,CAInstallateurs2016!A$1:M$119,12,FALSE)</f>
        <v>1</v>
      </c>
      <c r="T106" s="2">
        <f t="shared" si="7"/>
        <v>0</v>
      </c>
    </row>
    <row r="107" spans="2:20" x14ac:dyDescent="0.25">
      <c r="B107" t="s">
        <v>47</v>
      </c>
      <c r="C107" s="16" t="s">
        <v>176</v>
      </c>
      <c r="D107" s="16">
        <v>110</v>
      </c>
      <c r="E107" s="16">
        <v>7796.15</v>
      </c>
      <c r="F107" s="16">
        <v>0</v>
      </c>
      <c r="G107" s="16">
        <v>7796.15</v>
      </c>
      <c r="H107" s="16">
        <v>200</v>
      </c>
      <c r="I107" s="16">
        <v>0</v>
      </c>
      <c r="J107" s="16">
        <v>200</v>
      </c>
      <c r="K107" s="16">
        <v>173.08</v>
      </c>
      <c r="L107" s="16">
        <v>350</v>
      </c>
      <c r="M107" s="16">
        <v>129.88</v>
      </c>
      <c r="N107" s="16">
        <v>150</v>
      </c>
      <c r="O107" s="1">
        <f>VLOOKUP(B107,CAInstallateurs2016!A$1:M$119,4,FALSE)</f>
        <v>26266.5</v>
      </c>
      <c r="P107" s="2">
        <f t="shared" si="6"/>
        <v>-0.70319037557344899</v>
      </c>
      <c r="Q107" s="16">
        <v>0</v>
      </c>
      <c r="R107" s="16">
        <v>1</v>
      </c>
      <c r="S107" s="1">
        <f>VLOOKUP(B107,CAInstallateurs2016!A$1:M$119,12,FALSE)</f>
        <v>3</v>
      </c>
      <c r="T107" s="2">
        <f t="shared" si="7"/>
        <v>-0.66666666666666663</v>
      </c>
    </row>
    <row r="108" spans="2:20" x14ac:dyDescent="0.25">
      <c r="B108" t="s">
        <v>58</v>
      </c>
      <c r="C108" s="16" t="s">
        <v>176</v>
      </c>
      <c r="D108" s="16">
        <v>90</v>
      </c>
      <c r="E108" s="16">
        <v>5892.28</v>
      </c>
      <c r="F108" s="16">
        <v>0</v>
      </c>
      <c r="G108" s="16">
        <v>5892.28</v>
      </c>
      <c r="H108" s="16">
        <v>200</v>
      </c>
      <c r="I108" s="16">
        <v>0</v>
      </c>
      <c r="J108" s="16">
        <v>200</v>
      </c>
      <c r="K108" s="16">
        <v>200</v>
      </c>
      <c r="L108" s="16">
        <v>200</v>
      </c>
      <c r="M108" s="16">
        <v>96.47</v>
      </c>
      <c r="N108" s="16">
        <v>150</v>
      </c>
      <c r="O108" s="1">
        <f>VLOOKUP(B108,CAInstallateurs2016!A$1:M$119,4,FALSE)</f>
        <v>29523.52</v>
      </c>
      <c r="P108" s="2">
        <f t="shared" si="6"/>
        <v>-0.80042081702994772</v>
      </c>
      <c r="Q108" s="16">
        <v>0</v>
      </c>
      <c r="R108" s="16">
        <v>1</v>
      </c>
      <c r="S108" s="1">
        <f>VLOOKUP(B108,CAInstallateurs2016!A$1:M$119,12,FALSE)</f>
        <v>3</v>
      </c>
      <c r="T108" s="2">
        <f t="shared" si="7"/>
        <v>-0.66666666666666663</v>
      </c>
    </row>
    <row r="109" spans="2:20" ht="15" customHeight="1" x14ac:dyDescent="0.25">
      <c r="B109" t="s">
        <v>59</v>
      </c>
      <c r="C109" s="16" t="s">
        <v>175</v>
      </c>
      <c r="D109" s="16">
        <v>23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200</v>
      </c>
      <c r="L109" s="16">
        <v>405</v>
      </c>
      <c r="M109" s="16">
        <v>0</v>
      </c>
      <c r="N109" s="16">
        <v>0</v>
      </c>
      <c r="O109" s="1">
        <f>VLOOKUP(B109,CAInstallateurs2016!A$1:M$119,4,FALSE)</f>
        <v>64751.46</v>
      </c>
      <c r="P109" s="2">
        <f t="shared" si="6"/>
        <v>-1</v>
      </c>
      <c r="Q109" s="16">
        <v>0</v>
      </c>
      <c r="R109" s="16">
        <v>0</v>
      </c>
      <c r="S109" s="1">
        <f>VLOOKUP(B109,CAInstallateurs2016!A$1:M$119,12,FALSE)</f>
        <v>8</v>
      </c>
      <c r="T109" s="2">
        <f t="shared" si="7"/>
        <v>-1</v>
      </c>
    </row>
    <row r="112" spans="2:20" x14ac:dyDescent="0.25">
      <c r="B112" s="17" t="s">
        <v>164</v>
      </c>
      <c r="C112">
        <f>COUNTA(C3:C109)</f>
        <v>107</v>
      </c>
      <c r="E112">
        <f t="shared" ref="E112:P112" si="8">SUM(E3:E109)</f>
        <v>7388393.6000000052</v>
      </c>
      <c r="F112">
        <f t="shared" si="8"/>
        <v>264229.46999999997</v>
      </c>
      <c r="G112">
        <f t="shared" si="8"/>
        <v>7652623.0800000038</v>
      </c>
      <c r="H112">
        <f t="shared" si="8"/>
        <v>155794.67000000001</v>
      </c>
      <c r="I112">
        <f t="shared" si="8"/>
        <v>10582.5</v>
      </c>
      <c r="J112">
        <f t="shared" si="8"/>
        <v>166377.16999999998</v>
      </c>
      <c r="K112">
        <f t="shared" si="8"/>
        <v>168423.02999999994</v>
      </c>
      <c r="L112">
        <f t="shared" si="8"/>
        <v>183768.86000000002</v>
      </c>
      <c r="M112">
        <f t="shared" si="8"/>
        <v>88129.780000000013</v>
      </c>
      <c r="N112">
        <f t="shared" si="8"/>
        <v>118650</v>
      </c>
      <c r="O112">
        <f t="shared" si="8"/>
        <v>6893545.6999999993</v>
      </c>
      <c r="P112">
        <f t="shared" si="8"/>
        <v>69.298113746969264</v>
      </c>
    </row>
    <row r="113" spans="2:2" x14ac:dyDescent="0.25">
      <c r="B113" s="17" t="s">
        <v>179</v>
      </c>
    </row>
  </sheetData>
  <dataValidations count="1">
    <dataValidation type="list" allowBlank="1" showInputMessage="1" showErrorMessage="1" sqref="C3:C109">
      <formula1>"TP,Paysagiste,Autre,100% phyto"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4"/>
  <sheetViews>
    <sheetView topLeftCell="C25" workbookViewId="0">
      <selection activeCell="R41" sqref="R41"/>
    </sheetView>
  </sheetViews>
  <sheetFormatPr baseColWidth="10" defaultRowHeight="15" x14ac:dyDescent="0.25"/>
  <cols>
    <col min="1" max="1" width="0.42578125" customWidth="1"/>
    <col min="2" max="2" width="45.140625" customWidth="1"/>
    <col min="3" max="3" width="16.85546875" customWidth="1"/>
    <col min="4" max="4" width="17.7109375" customWidth="1"/>
    <col min="5" max="5" width="13.42578125" customWidth="1"/>
    <col min="6" max="6" width="10.85546875" customWidth="1"/>
    <col min="7" max="7" width="15.28515625" customWidth="1"/>
    <col min="8" max="14" width="0" hidden="1" customWidth="1"/>
    <col min="15" max="15" width="17.42578125" customWidth="1"/>
    <col min="16" max="16" width="21.140625" customWidth="1"/>
    <col min="17" max="17" width="14.7109375" customWidth="1"/>
    <col min="18" max="18" width="20.85546875" customWidth="1"/>
    <col min="19" max="19" width="18.28515625" customWidth="1"/>
    <col min="20" max="20" width="22.85546875" customWidth="1"/>
  </cols>
  <sheetData>
    <row r="1" spans="2:20" ht="3" customHeight="1" x14ac:dyDescent="0.25"/>
    <row r="2" spans="2:20" ht="14.25" customHeight="1" x14ac:dyDescent="0.25">
      <c r="B2" s="14" t="s">
        <v>0</v>
      </c>
      <c r="C2" s="14" t="s">
        <v>173</v>
      </c>
      <c r="D2" s="14" t="s">
        <v>1</v>
      </c>
      <c r="E2" s="14" t="s">
        <v>2</v>
      </c>
      <c r="F2" s="14" t="s">
        <v>3</v>
      </c>
      <c r="G2" s="13" t="s">
        <v>172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13" t="s">
        <v>161</v>
      </c>
      <c r="P2" s="13" t="s">
        <v>163</v>
      </c>
      <c r="Q2" s="14" t="s">
        <v>174</v>
      </c>
      <c r="R2" s="15" t="s">
        <v>171</v>
      </c>
      <c r="S2" s="15" t="s">
        <v>162</v>
      </c>
      <c r="T2" s="15" t="s">
        <v>170</v>
      </c>
    </row>
    <row r="3" spans="2:20" ht="17.25" customHeight="1" x14ac:dyDescent="0.25">
      <c r="B3" t="s">
        <v>14</v>
      </c>
      <c r="C3" s="16" t="s">
        <v>175</v>
      </c>
      <c r="D3" s="16">
        <v>1069</v>
      </c>
      <c r="E3" s="16">
        <v>97431.5</v>
      </c>
      <c r="F3" s="16">
        <v>0</v>
      </c>
      <c r="G3" s="16">
        <v>97431.5</v>
      </c>
      <c r="H3" s="16">
        <v>1755</v>
      </c>
      <c r="I3" s="16">
        <v>0</v>
      </c>
      <c r="J3" s="16">
        <v>1755</v>
      </c>
      <c r="K3" s="16">
        <v>1755</v>
      </c>
      <c r="L3" s="16">
        <v>1550</v>
      </c>
      <c r="M3" s="16">
        <v>465.27</v>
      </c>
      <c r="N3" s="16">
        <v>1200</v>
      </c>
      <c r="O3" s="1" t="e">
        <f>VLOOKUP(B3,CAInstallateurs2016!A$1:M$119,5,FALSE)</f>
        <v>#N/A</v>
      </c>
      <c r="P3" s="2" t="e">
        <f t="shared" ref="P3:P34" si="0">(G3-O3)/O3</f>
        <v>#N/A</v>
      </c>
      <c r="Q3" s="16">
        <v>0</v>
      </c>
      <c r="R3" s="16">
        <v>8</v>
      </c>
      <c r="S3" s="1" t="e">
        <f>VLOOKUP(B3,CAInstallateurs2016!A$1:M$119,13,FALSE)</f>
        <v>#N/A</v>
      </c>
      <c r="T3" s="2" t="e">
        <f t="shared" ref="T3:T34" si="1">(R3-S3)/S3</f>
        <v>#N/A</v>
      </c>
    </row>
    <row r="4" spans="2:20" ht="15" customHeight="1" x14ac:dyDescent="0.25">
      <c r="B4" t="s">
        <v>20</v>
      </c>
      <c r="C4" s="16" t="s">
        <v>175</v>
      </c>
      <c r="D4" s="16">
        <v>1072</v>
      </c>
      <c r="E4" s="16">
        <v>113540</v>
      </c>
      <c r="F4" s="16">
        <v>0</v>
      </c>
      <c r="G4" s="16">
        <v>113540</v>
      </c>
      <c r="H4" s="16">
        <v>1900</v>
      </c>
      <c r="I4" s="16">
        <v>0</v>
      </c>
      <c r="J4" s="16">
        <v>1900</v>
      </c>
      <c r="K4" s="16">
        <v>1900</v>
      </c>
      <c r="L4" s="16">
        <v>1600</v>
      </c>
      <c r="M4" s="16">
        <v>2003.39</v>
      </c>
      <c r="N4" s="16">
        <v>1350</v>
      </c>
      <c r="O4" s="1" t="e">
        <f>VLOOKUP(B4,CAInstallateurs2016!A$1:M$119,5,FALSE)</f>
        <v>#N/A</v>
      </c>
      <c r="P4" s="2" t="e">
        <f t="shared" si="0"/>
        <v>#N/A</v>
      </c>
      <c r="Q4" s="16">
        <v>0</v>
      </c>
      <c r="R4" s="16">
        <v>9</v>
      </c>
      <c r="S4" s="1" t="e">
        <f>VLOOKUP(B4,CAInstallateurs2016!A$1:M$119,13,FALSE)</f>
        <v>#N/A</v>
      </c>
      <c r="T4" s="2" t="e">
        <f t="shared" si="1"/>
        <v>#N/A</v>
      </c>
    </row>
    <row r="5" spans="2:20" x14ac:dyDescent="0.25">
      <c r="B5" t="s">
        <v>33</v>
      </c>
      <c r="C5" s="16" t="s">
        <v>176</v>
      </c>
      <c r="D5" s="16">
        <v>1083</v>
      </c>
      <c r="E5" s="16">
        <v>28194.27</v>
      </c>
      <c r="F5" s="16">
        <v>0</v>
      </c>
      <c r="G5" s="16">
        <v>28194.27</v>
      </c>
      <c r="H5" s="16">
        <v>575</v>
      </c>
      <c r="I5" s="16">
        <v>0</v>
      </c>
      <c r="J5" s="16">
        <v>575</v>
      </c>
      <c r="K5" s="16">
        <v>575</v>
      </c>
      <c r="L5" s="16">
        <v>1900</v>
      </c>
      <c r="M5" s="16">
        <v>463.27</v>
      </c>
      <c r="N5" s="16">
        <v>450</v>
      </c>
      <c r="O5" s="1" t="e">
        <f>VLOOKUP(B5,CAInstallateurs2016!A$1:M$119,5,FALSE)</f>
        <v>#N/A</v>
      </c>
      <c r="P5" s="2" t="e">
        <f t="shared" si="0"/>
        <v>#N/A</v>
      </c>
      <c r="Q5" s="16">
        <v>0</v>
      </c>
      <c r="R5" s="16">
        <v>3</v>
      </c>
      <c r="S5" s="1" t="e">
        <f>VLOOKUP(B5,CAInstallateurs2016!A$1:M$119,13,FALSE)</f>
        <v>#N/A</v>
      </c>
      <c r="T5" s="2" t="e">
        <f t="shared" si="1"/>
        <v>#N/A</v>
      </c>
    </row>
    <row r="6" spans="2:20" ht="15" customHeight="1" x14ac:dyDescent="0.25">
      <c r="B6" t="s">
        <v>34</v>
      </c>
      <c r="C6" s="16" t="s">
        <v>175</v>
      </c>
      <c r="D6" s="16">
        <v>1025</v>
      </c>
      <c r="E6" s="16">
        <v>11730</v>
      </c>
      <c r="F6" s="16">
        <v>0</v>
      </c>
      <c r="G6" s="16">
        <v>11730</v>
      </c>
      <c r="H6" s="16">
        <v>375</v>
      </c>
      <c r="I6" s="16">
        <v>0</v>
      </c>
      <c r="J6" s="16">
        <v>375</v>
      </c>
      <c r="K6" s="16">
        <v>375</v>
      </c>
      <c r="L6" s="16">
        <v>450</v>
      </c>
      <c r="M6" s="16">
        <v>191.92</v>
      </c>
      <c r="N6" s="16">
        <v>300</v>
      </c>
      <c r="O6" s="1" t="e">
        <f>VLOOKUP(B6,CAInstallateurs2016!A$1:M$119,5,FALSE)</f>
        <v>#N/A</v>
      </c>
      <c r="P6" s="2" t="e">
        <f t="shared" si="0"/>
        <v>#N/A</v>
      </c>
      <c r="Q6" s="16">
        <v>0</v>
      </c>
      <c r="R6" s="16">
        <v>2</v>
      </c>
      <c r="S6" s="1" t="e">
        <f>VLOOKUP(B6,CAInstallateurs2016!A$1:M$119,13,FALSE)</f>
        <v>#N/A</v>
      </c>
      <c r="T6" s="2" t="e">
        <f t="shared" si="1"/>
        <v>#N/A</v>
      </c>
    </row>
    <row r="7" spans="2:20" x14ac:dyDescent="0.25">
      <c r="B7" t="s">
        <v>36</v>
      </c>
      <c r="C7" s="16" t="s">
        <v>176</v>
      </c>
      <c r="D7" s="16">
        <v>1084</v>
      </c>
      <c r="E7" s="16">
        <v>9826.36</v>
      </c>
      <c r="F7" s="16">
        <v>0</v>
      </c>
      <c r="G7" s="16">
        <v>9826.36</v>
      </c>
      <c r="H7" s="16">
        <v>250</v>
      </c>
      <c r="I7" s="16">
        <v>0</v>
      </c>
      <c r="J7" s="16">
        <v>250</v>
      </c>
      <c r="K7" s="16">
        <v>250</v>
      </c>
      <c r="L7" s="16">
        <v>226.67</v>
      </c>
      <c r="M7" s="16">
        <v>167.9</v>
      </c>
      <c r="N7" s="16">
        <v>150</v>
      </c>
      <c r="O7" s="1" t="e">
        <f>VLOOKUP(B7,CAInstallateurs2016!A$1:M$119,5,FALSE)</f>
        <v>#N/A</v>
      </c>
      <c r="P7" s="2" t="e">
        <f t="shared" si="0"/>
        <v>#N/A</v>
      </c>
      <c r="Q7" s="16">
        <v>0</v>
      </c>
      <c r="R7" s="16">
        <v>1</v>
      </c>
      <c r="S7" s="1" t="e">
        <f>VLOOKUP(B7,CAInstallateurs2016!A$1:M$119,13,FALSE)</f>
        <v>#N/A</v>
      </c>
      <c r="T7" s="2" t="e">
        <f t="shared" si="1"/>
        <v>#N/A</v>
      </c>
    </row>
    <row r="8" spans="2:20" ht="15" customHeight="1" x14ac:dyDescent="0.25">
      <c r="B8" t="s">
        <v>39</v>
      </c>
      <c r="C8" s="16" t="s">
        <v>177</v>
      </c>
      <c r="D8" s="16">
        <v>83</v>
      </c>
      <c r="E8" s="16">
        <v>0</v>
      </c>
      <c r="F8" s="16">
        <v>4931.2</v>
      </c>
      <c r="G8" s="16">
        <v>4931.2</v>
      </c>
      <c r="H8" s="16">
        <v>0</v>
      </c>
      <c r="I8" s="16">
        <v>187.5</v>
      </c>
      <c r="J8" s="16">
        <v>187.5</v>
      </c>
      <c r="K8" s="16">
        <v>187.5</v>
      </c>
      <c r="L8" s="16">
        <v>200</v>
      </c>
      <c r="M8" s="16">
        <v>7.5</v>
      </c>
      <c r="N8" s="16">
        <v>150</v>
      </c>
      <c r="O8" s="1" t="e">
        <f>VLOOKUP(B8,CAInstallateurs2016!A$1:M$119,5,FALSE)</f>
        <v>#N/A</v>
      </c>
      <c r="P8" s="2" t="e">
        <f t="shared" si="0"/>
        <v>#N/A</v>
      </c>
      <c r="Q8" s="16">
        <v>1</v>
      </c>
      <c r="R8" s="16">
        <v>0</v>
      </c>
      <c r="S8" s="1" t="e">
        <f>VLOOKUP(B8,CAInstallateurs2016!A$1:M$119,13,FALSE)</f>
        <v>#N/A</v>
      </c>
      <c r="T8" s="2" t="e">
        <f t="shared" si="1"/>
        <v>#N/A</v>
      </c>
    </row>
    <row r="9" spans="2:20" ht="15" customHeight="1" x14ac:dyDescent="0.25">
      <c r="B9" t="s">
        <v>46</v>
      </c>
      <c r="C9" s="16" t="s">
        <v>175</v>
      </c>
      <c r="D9" s="16">
        <v>1081</v>
      </c>
      <c r="E9" s="16">
        <v>16490.28</v>
      </c>
      <c r="F9" s="16">
        <v>0</v>
      </c>
      <c r="G9" s="16">
        <v>16490.28</v>
      </c>
      <c r="H9" s="16">
        <v>400</v>
      </c>
      <c r="I9" s="16">
        <v>0</v>
      </c>
      <c r="J9" s="16">
        <v>400</v>
      </c>
      <c r="K9" s="16">
        <v>400</v>
      </c>
      <c r="L9" s="16">
        <v>450</v>
      </c>
      <c r="M9" s="16">
        <v>280.27999999999997</v>
      </c>
      <c r="N9" s="16">
        <v>300</v>
      </c>
      <c r="O9" s="1" t="e">
        <f>VLOOKUP(B9,CAInstallateurs2016!A$1:M$119,5,FALSE)</f>
        <v>#N/A</v>
      </c>
      <c r="P9" s="2" t="e">
        <f t="shared" si="0"/>
        <v>#N/A</v>
      </c>
      <c r="Q9" s="16">
        <v>0</v>
      </c>
      <c r="R9" s="16">
        <v>2</v>
      </c>
      <c r="S9" s="1" t="e">
        <f>VLOOKUP(B9,CAInstallateurs2016!A$1:M$119,13,FALSE)</f>
        <v>#N/A</v>
      </c>
      <c r="T9" s="2" t="e">
        <f t="shared" si="1"/>
        <v>#N/A</v>
      </c>
    </row>
    <row r="10" spans="2:20" ht="15" customHeight="1" x14ac:dyDescent="0.25">
      <c r="B10" t="s">
        <v>63</v>
      </c>
      <c r="C10" s="16" t="s">
        <v>175</v>
      </c>
      <c r="D10" s="16">
        <v>1080</v>
      </c>
      <c r="E10" s="16">
        <v>71270</v>
      </c>
      <c r="F10" s="16">
        <v>0</v>
      </c>
      <c r="G10" s="16">
        <v>71270</v>
      </c>
      <c r="H10" s="16">
        <v>1405</v>
      </c>
      <c r="I10" s="16">
        <v>0</v>
      </c>
      <c r="J10" s="16">
        <v>1405</v>
      </c>
      <c r="K10" s="16">
        <v>1405</v>
      </c>
      <c r="L10" s="16">
        <v>1200</v>
      </c>
      <c r="M10" s="16">
        <v>1244.9100000000001</v>
      </c>
      <c r="N10" s="16">
        <v>900</v>
      </c>
      <c r="O10" s="1" t="e">
        <f>VLOOKUP(B10,CAInstallateurs2016!A$1:M$119,5,FALSE)</f>
        <v>#N/A</v>
      </c>
      <c r="P10" s="2" t="e">
        <f t="shared" si="0"/>
        <v>#N/A</v>
      </c>
      <c r="Q10" s="16">
        <v>0</v>
      </c>
      <c r="R10" s="16">
        <v>6</v>
      </c>
      <c r="S10" s="1" t="e">
        <f>VLOOKUP(B10,CAInstallateurs2016!A$1:M$119,13,FALSE)</f>
        <v>#N/A</v>
      </c>
      <c r="T10" s="2" t="e">
        <f t="shared" si="1"/>
        <v>#N/A</v>
      </c>
    </row>
    <row r="11" spans="2:20" ht="15" customHeight="1" x14ac:dyDescent="0.25">
      <c r="B11" t="s">
        <v>64</v>
      </c>
      <c r="C11" s="16" t="s">
        <v>175</v>
      </c>
      <c r="D11" s="16">
        <v>167</v>
      </c>
      <c r="E11" s="16">
        <v>8452</v>
      </c>
      <c r="F11" s="16">
        <v>0</v>
      </c>
      <c r="G11" s="16">
        <v>8452</v>
      </c>
      <c r="H11" s="16">
        <v>200</v>
      </c>
      <c r="I11" s="16">
        <v>0</v>
      </c>
      <c r="J11" s="16">
        <v>200</v>
      </c>
      <c r="K11" s="16">
        <v>200</v>
      </c>
      <c r="L11" s="16">
        <v>200</v>
      </c>
      <c r="M11" s="16">
        <v>144.49</v>
      </c>
      <c r="N11" s="16">
        <v>150</v>
      </c>
      <c r="O11" s="1" t="e">
        <f>VLOOKUP(B11,CAInstallateurs2016!A$1:M$119,5,FALSE)</f>
        <v>#N/A</v>
      </c>
      <c r="P11" s="2" t="e">
        <f t="shared" si="0"/>
        <v>#N/A</v>
      </c>
      <c r="Q11" s="16">
        <v>0</v>
      </c>
      <c r="R11" s="16">
        <v>1</v>
      </c>
      <c r="S11" s="1" t="e">
        <f>VLOOKUP(B11,CAInstallateurs2016!A$1:M$119,13,FALSE)</f>
        <v>#N/A</v>
      </c>
      <c r="T11" s="2" t="e">
        <f t="shared" si="1"/>
        <v>#N/A</v>
      </c>
    </row>
    <row r="12" spans="2:20" ht="15" customHeight="1" x14ac:dyDescent="0.25">
      <c r="B12" t="s">
        <v>71</v>
      </c>
      <c r="C12" s="16" t="s">
        <v>175</v>
      </c>
      <c r="D12" s="16">
        <v>47</v>
      </c>
      <c r="E12" s="16">
        <v>32860.46</v>
      </c>
      <c r="F12" s="16">
        <v>0</v>
      </c>
      <c r="G12" s="16">
        <v>32860.46</v>
      </c>
      <c r="H12" s="16">
        <v>775</v>
      </c>
      <c r="I12" s="16">
        <v>0</v>
      </c>
      <c r="J12" s="16">
        <v>775</v>
      </c>
      <c r="K12" s="16">
        <v>775</v>
      </c>
      <c r="L12" s="16">
        <v>1100</v>
      </c>
      <c r="M12" s="16">
        <v>329.57</v>
      </c>
      <c r="N12" s="16">
        <v>600</v>
      </c>
      <c r="O12" s="1" t="e">
        <f>VLOOKUP(B12,CAInstallateurs2016!A$1:M$119,5,FALSE)</f>
        <v>#N/A</v>
      </c>
      <c r="P12" s="2" t="e">
        <f t="shared" si="0"/>
        <v>#N/A</v>
      </c>
      <c r="Q12" s="16">
        <v>0</v>
      </c>
      <c r="R12" s="16">
        <v>4</v>
      </c>
      <c r="S12" s="1" t="e">
        <f>VLOOKUP(B12,CAInstallateurs2016!A$1:M$119,13,FALSE)</f>
        <v>#N/A</v>
      </c>
      <c r="T12" s="2" t="e">
        <f t="shared" si="1"/>
        <v>#N/A</v>
      </c>
    </row>
    <row r="13" spans="2:20" x14ac:dyDescent="0.25">
      <c r="B13" t="s">
        <v>75</v>
      </c>
      <c r="C13" s="16" t="s">
        <v>176</v>
      </c>
      <c r="D13" s="16">
        <v>1086</v>
      </c>
      <c r="E13" s="16">
        <v>10323.48</v>
      </c>
      <c r="F13" s="16">
        <v>0</v>
      </c>
      <c r="G13" s="16">
        <v>10323.48</v>
      </c>
      <c r="H13" s="16">
        <v>175</v>
      </c>
      <c r="I13" s="16">
        <v>0</v>
      </c>
      <c r="J13" s="16">
        <v>175</v>
      </c>
      <c r="K13" s="16">
        <v>175</v>
      </c>
      <c r="L13" s="16">
        <v>226.67</v>
      </c>
      <c r="M13" s="16">
        <v>68.14</v>
      </c>
      <c r="N13" s="16">
        <v>150</v>
      </c>
      <c r="O13" s="1" t="e">
        <f>VLOOKUP(B13,CAInstallateurs2016!A$1:M$119,5,FALSE)</f>
        <v>#N/A</v>
      </c>
      <c r="P13" s="2" t="e">
        <f t="shared" si="0"/>
        <v>#N/A</v>
      </c>
      <c r="Q13" s="16">
        <v>0</v>
      </c>
      <c r="R13" s="16">
        <v>1</v>
      </c>
      <c r="S13" s="1" t="e">
        <f>VLOOKUP(B13,CAInstallateurs2016!A$1:M$119,13,FALSE)</f>
        <v>#N/A</v>
      </c>
      <c r="T13" s="2" t="e">
        <f t="shared" si="1"/>
        <v>#N/A</v>
      </c>
    </row>
    <row r="14" spans="2:20" ht="15" customHeight="1" x14ac:dyDescent="0.25">
      <c r="B14" t="s">
        <v>85</v>
      </c>
      <c r="C14" s="16" t="s">
        <v>175</v>
      </c>
      <c r="D14" s="16">
        <v>1087</v>
      </c>
      <c r="E14" s="16">
        <v>17091.43</v>
      </c>
      <c r="F14" s="16">
        <v>0</v>
      </c>
      <c r="G14" s="16">
        <v>17091.43</v>
      </c>
      <c r="H14" s="16">
        <v>375</v>
      </c>
      <c r="I14" s="16">
        <v>0</v>
      </c>
      <c r="J14" s="16">
        <v>375</v>
      </c>
      <c r="K14" s="16">
        <v>375</v>
      </c>
      <c r="L14" s="16">
        <v>400</v>
      </c>
      <c r="M14" s="16">
        <v>293.43</v>
      </c>
      <c r="N14" s="16">
        <v>300</v>
      </c>
      <c r="O14" s="1" t="e">
        <f>VLOOKUP(B14,CAInstallateurs2016!A$1:M$119,5,FALSE)</f>
        <v>#N/A</v>
      </c>
      <c r="P14" s="2" t="e">
        <f t="shared" si="0"/>
        <v>#N/A</v>
      </c>
      <c r="Q14" s="16">
        <v>0</v>
      </c>
      <c r="R14" s="16">
        <v>2</v>
      </c>
      <c r="S14" s="1" t="e">
        <f>VLOOKUP(B14,CAInstallateurs2016!A$1:M$119,13,FALSE)</f>
        <v>#N/A</v>
      </c>
      <c r="T14" s="2" t="e">
        <f t="shared" si="1"/>
        <v>#N/A</v>
      </c>
    </row>
    <row r="15" spans="2:20" x14ac:dyDescent="0.25">
      <c r="B15" t="s">
        <v>87</v>
      </c>
      <c r="C15" s="16" t="s">
        <v>176</v>
      </c>
      <c r="D15" s="16">
        <v>1091</v>
      </c>
      <c r="E15" s="16">
        <v>12364.26</v>
      </c>
      <c r="F15" s="16">
        <v>0</v>
      </c>
      <c r="G15" s="16">
        <v>12364.26</v>
      </c>
      <c r="H15" s="16">
        <v>400</v>
      </c>
      <c r="I15" s="16">
        <v>0</v>
      </c>
      <c r="J15" s="16">
        <v>400</v>
      </c>
      <c r="K15" s="16">
        <v>400</v>
      </c>
      <c r="L15" s="16">
        <v>150</v>
      </c>
      <c r="M15" s="16">
        <v>208.5</v>
      </c>
      <c r="N15" s="16">
        <v>300</v>
      </c>
      <c r="O15" s="1" t="e">
        <f>VLOOKUP(B15,CAInstallateurs2016!A$1:M$119,5,FALSE)</f>
        <v>#N/A</v>
      </c>
      <c r="P15" s="2" t="e">
        <f t="shared" si="0"/>
        <v>#N/A</v>
      </c>
      <c r="Q15" s="16">
        <v>0</v>
      </c>
      <c r="R15" s="16">
        <v>2</v>
      </c>
      <c r="S15" s="1" t="e">
        <f>VLOOKUP(B15,CAInstallateurs2016!A$1:M$119,13,FALSE)</f>
        <v>#N/A</v>
      </c>
      <c r="T15" s="2" t="e">
        <f t="shared" si="1"/>
        <v>#N/A</v>
      </c>
    </row>
    <row r="16" spans="2:20" x14ac:dyDescent="0.25">
      <c r="B16" t="s">
        <v>90</v>
      </c>
      <c r="C16" s="16" t="s">
        <v>176</v>
      </c>
      <c r="D16" s="16">
        <v>71</v>
      </c>
      <c r="E16" s="16">
        <v>11650</v>
      </c>
      <c r="F16" s="16">
        <v>0</v>
      </c>
      <c r="G16" s="16">
        <v>11650</v>
      </c>
      <c r="H16" s="16">
        <v>175</v>
      </c>
      <c r="I16" s="16">
        <v>0</v>
      </c>
      <c r="J16" s="16">
        <v>175</v>
      </c>
      <c r="K16" s="16">
        <v>175</v>
      </c>
      <c r="L16" s="16">
        <v>226.67</v>
      </c>
      <c r="M16" s="16">
        <v>204.92</v>
      </c>
      <c r="N16" s="16">
        <v>150</v>
      </c>
      <c r="O16" s="1" t="e">
        <f>VLOOKUP(B16,CAInstallateurs2016!A$1:M$119,5,FALSE)</f>
        <v>#N/A</v>
      </c>
      <c r="P16" s="2" t="e">
        <f t="shared" si="0"/>
        <v>#N/A</v>
      </c>
      <c r="Q16" s="16">
        <v>0</v>
      </c>
      <c r="R16" s="16">
        <v>1</v>
      </c>
      <c r="S16" s="1" t="e">
        <f>VLOOKUP(B16,CAInstallateurs2016!A$1:M$119,13,FALSE)</f>
        <v>#N/A</v>
      </c>
      <c r="T16" s="2" t="e">
        <f t="shared" si="1"/>
        <v>#N/A</v>
      </c>
    </row>
    <row r="17" spans="2:20" ht="15" customHeight="1" x14ac:dyDescent="0.25">
      <c r="B17" t="s">
        <v>94</v>
      </c>
      <c r="C17" s="16" t="s">
        <v>175</v>
      </c>
      <c r="D17" s="16">
        <v>134</v>
      </c>
      <c r="E17" s="16">
        <v>11300</v>
      </c>
      <c r="F17" s="16">
        <v>0</v>
      </c>
      <c r="G17" s="16">
        <v>11300</v>
      </c>
      <c r="H17" s="16">
        <v>200</v>
      </c>
      <c r="I17" s="16">
        <v>0</v>
      </c>
      <c r="J17" s="16">
        <v>200</v>
      </c>
      <c r="K17" s="16">
        <v>200</v>
      </c>
      <c r="L17" s="16">
        <v>200</v>
      </c>
      <c r="M17" s="16">
        <v>0</v>
      </c>
      <c r="N17" s="16">
        <v>150</v>
      </c>
      <c r="O17" s="1" t="e">
        <f>VLOOKUP(B17,CAInstallateurs2016!A$1:M$119,5,FALSE)</f>
        <v>#N/A</v>
      </c>
      <c r="P17" s="2" t="e">
        <f t="shared" si="0"/>
        <v>#N/A</v>
      </c>
      <c r="Q17" s="16">
        <v>0</v>
      </c>
      <c r="R17" s="16">
        <v>1</v>
      </c>
      <c r="S17" s="1" t="e">
        <f>VLOOKUP(B17,CAInstallateurs2016!A$1:M$119,13,FALSE)</f>
        <v>#N/A</v>
      </c>
      <c r="T17" s="2" t="e">
        <f t="shared" si="1"/>
        <v>#N/A</v>
      </c>
    </row>
    <row r="18" spans="2:20" ht="15" customHeight="1" x14ac:dyDescent="0.25">
      <c r="B18" t="s">
        <v>104</v>
      </c>
      <c r="C18" s="16" t="s">
        <v>177</v>
      </c>
      <c r="D18" s="16">
        <v>1</v>
      </c>
      <c r="E18" s="16">
        <v>39004</v>
      </c>
      <c r="F18" s="16">
        <v>0</v>
      </c>
      <c r="G18" s="16">
        <v>39004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714.19</v>
      </c>
      <c r="N18" s="16">
        <v>0</v>
      </c>
      <c r="O18" s="1" t="e">
        <f>VLOOKUP(B18,CAInstallateurs2016!A$1:M$119,5,FALSE)</f>
        <v>#N/A</v>
      </c>
      <c r="P18" s="2" t="e">
        <f t="shared" si="0"/>
        <v>#N/A</v>
      </c>
      <c r="Q18" s="16">
        <v>0</v>
      </c>
      <c r="R18" s="16">
        <v>5</v>
      </c>
      <c r="S18" s="1" t="e">
        <f>VLOOKUP(B18,CAInstallateurs2016!A$1:M$119,13,FALSE)</f>
        <v>#N/A</v>
      </c>
      <c r="T18" s="2" t="e">
        <f t="shared" si="1"/>
        <v>#N/A</v>
      </c>
    </row>
    <row r="19" spans="2:20" ht="15" customHeight="1" x14ac:dyDescent="0.25">
      <c r="B19" t="s">
        <v>119</v>
      </c>
      <c r="C19" s="16" t="s">
        <v>175</v>
      </c>
      <c r="D19" s="16">
        <v>115</v>
      </c>
      <c r="E19" s="16">
        <v>103825.75</v>
      </c>
      <c r="F19" s="16">
        <v>0</v>
      </c>
      <c r="G19" s="16">
        <v>103825.75</v>
      </c>
      <c r="H19" s="16">
        <v>2425</v>
      </c>
      <c r="I19" s="16">
        <v>0</v>
      </c>
      <c r="J19" s="16">
        <v>2425</v>
      </c>
      <c r="K19" s="16">
        <v>2425</v>
      </c>
      <c r="L19" s="16">
        <v>1600</v>
      </c>
      <c r="M19" s="16">
        <v>0</v>
      </c>
      <c r="N19" s="16">
        <v>1200</v>
      </c>
      <c r="O19" s="1" t="e">
        <f>VLOOKUP(B19,CAInstallateurs2016!A$1:M$119,5,FALSE)</f>
        <v>#N/A</v>
      </c>
      <c r="P19" s="2" t="e">
        <f t="shared" si="0"/>
        <v>#N/A</v>
      </c>
      <c r="Q19" s="16">
        <v>0</v>
      </c>
      <c r="R19" s="16">
        <v>12</v>
      </c>
      <c r="S19" s="1" t="e">
        <f>VLOOKUP(B19,CAInstallateurs2016!A$1:M$119,13,FALSE)</f>
        <v>#N/A</v>
      </c>
      <c r="T19" s="2" t="e">
        <f t="shared" si="1"/>
        <v>#N/A</v>
      </c>
    </row>
    <row r="20" spans="2:20" ht="15" customHeight="1" x14ac:dyDescent="0.25">
      <c r="B20" t="s">
        <v>124</v>
      </c>
      <c r="C20" s="16" t="s">
        <v>177</v>
      </c>
      <c r="D20" s="16">
        <v>1059</v>
      </c>
      <c r="E20" s="16">
        <v>76763.42</v>
      </c>
      <c r="F20" s="16">
        <v>0</v>
      </c>
      <c r="G20" s="16">
        <v>76763.42</v>
      </c>
      <c r="H20" s="16">
        <v>1725</v>
      </c>
      <c r="I20" s="16">
        <v>0</v>
      </c>
      <c r="J20" s="16">
        <v>1725</v>
      </c>
      <c r="K20" s="16">
        <v>1725</v>
      </c>
      <c r="L20" s="16">
        <v>1850</v>
      </c>
      <c r="M20" s="16">
        <v>1314.39</v>
      </c>
      <c r="N20" s="16">
        <v>1350</v>
      </c>
      <c r="O20" s="1" t="e">
        <f>VLOOKUP(B20,CAInstallateurs2016!A$1:M$119,5,FALSE)</f>
        <v>#N/A</v>
      </c>
      <c r="P20" s="2" t="e">
        <f t="shared" si="0"/>
        <v>#N/A</v>
      </c>
      <c r="Q20" s="16">
        <v>0</v>
      </c>
      <c r="R20" s="16">
        <v>9</v>
      </c>
      <c r="S20" s="1" t="e">
        <f>VLOOKUP(B20,CAInstallateurs2016!A$1:M$119,13,FALSE)</f>
        <v>#N/A</v>
      </c>
      <c r="T20" s="2" t="e">
        <f t="shared" si="1"/>
        <v>#N/A</v>
      </c>
    </row>
    <row r="21" spans="2:20" ht="15" customHeight="1" x14ac:dyDescent="0.25">
      <c r="B21" t="s">
        <v>137</v>
      </c>
      <c r="C21" s="16" t="s">
        <v>175</v>
      </c>
      <c r="D21" s="16">
        <v>140</v>
      </c>
      <c r="E21" s="16">
        <v>12075.1</v>
      </c>
      <c r="F21" s="16">
        <v>0</v>
      </c>
      <c r="G21" s="16">
        <v>12075.1</v>
      </c>
      <c r="H21" s="16">
        <v>200</v>
      </c>
      <c r="I21" s="16">
        <v>0</v>
      </c>
      <c r="J21" s="16">
        <v>200</v>
      </c>
      <c r="K21" s="16">
        <v>200</v>
      </c>
      <c r="L21" s="16">
        <v>300</v>
      </c>
      <c r="M21" s="16">
        <v>209.11</v>
      </c>
      <c r="N21" s="16">
        <v>150</v>
      </c>
      <c r="O21" s="1" t="e">
        <f>VLOOKUP(B21,CAInstallateurs2016!A$1:M$119,5,FALSE)</f>
        <v>#N/A</v>
      </c>
      <c r="P21" s="2" t="e">
        <f t="shared" si="0"/>
        <v>#N/A</v>
      </c>
      <c r="Q21" s="16">
        <v>0</v>
      </c>
      <c r="R21" s="16">
        <v>1</v>
      </c>
      <c r="S21" s="1" t="e">
        <f>VLOOKUP(B21,CAInstallateurs2016!A$1:M$119,13,FALSE)</f>
        <v>#N/A</v>
      </c>
      <c r="T21" s="2" t="e">
        <f t="shared" si="1"/>
        <v>#N/A</v>
      </c>
    </row>
    <row r="22" spans="2:20" ht="15" customHeight="1" x14ac:dyDescent="0.25">
      <c r="B22" t="s">
        <v>118</v>
      </c>
      <c r="C22" s="16" t="s">
        <v>178</v>
      </c>
      <c r="D22" s="16">
        <v>112</v>
      </c>
      <c r="E22" s="16">
        <v>0</v>
      </c>
      <c r="F22" s="16">
        <v>47028.88</v>
      </c>
      <c r="G22" s="16">
        <v>47028.88</v>
      </c>
      <c r="H22" s="16">
        <v>0</v>
      </c>
      <c r="I22" s="16">
        <v>2022.5</v>
      </c>
      <c r="J22" s="16">
        <v>2022.5</v>
      </c>
      <c r="K22" s="16">
        <v>2022.5</v>
      </c>
      <c r="L22" s="16">
        <v>2220</v>
      </c>
      <c r="M22" s="16">
        <v>312.08</v>
      </c>
      <c r="N22" s="16">
        <v>1800</v>
      </c>
      <c r="O22" s="1">
        <f>VLOOKUP(B22,CAInstallateurs2016!A$1:M$119,5,FALSE)</f>
        <v>0</v>
      </c>
      <c r="P22" s="2" t="e">
        <f t="shared" si="0"/>
        <v>#DIV/0!</v>
      </c>
      <c r="Q22" s="16">
        <v>12</v>
      </c>
      <c r="R22" s="16">
        <v>0</v>
      </c>
      <c r="S22" s="1">
        <f>VLOOKUP(B22,CAInstallateurs2016!A$1:M$119,13,FALSE)</f>
        <v>5</v>
      </c>
      <c r="T22" s="2">
        <f t="shared" si="1"/>
        <v>-1</v>
      </c>
    </row>
    <row r="23" spans="2:20" ht="15" customHeight="1" x14ac:dyDescent="0.25">
      <c r="B23" t="s">
        <v>26</v>
      </c>
      <c r="C23" s="16" t="s">
        <v>177</v>
      </c>
      <c r="D23" s="16">
        <v>14</v>
      </c>
      <c r="E23" s="16">
        <v>0</v>
      </c>
      <c r="F23" s="16">
        <v>11633.86</v>
      </c>
      <c r="G23" s="16">
        <v>11633.86</v>
      </c>
      <c r="H23" s="16">
        <v>0</v>
      </c>
      <c r="I23" s="16">
        <v>637.5</v>
      </c>
      <c r="J23" s="16">
        <v>637.5</v>
      </c>
      <c r="K23" s="16">
        <v>637.5</v>
      </c>
      <c r="L23" s="16">
        <v>690</v>
      </c>
      <c r="M23" s="16">
        <v>78.28</v>
      </c>
      <c r="N23" s="16">
        <v>600</v>
      </c>
      <c r="O23" s="1">
        <f>VLOOKUP(B23,CAInstallateurs2016!A$1:M$119,5,FALSE)</f>
        <v>0</v>
      </c>
      <c r="P23" s="2" t="e">
        <f t="shared" si="0"/>
        <v>#DIV/0!</v>
      </c>
      <c r="Q23" s="16">
        <v>4</v>
      </c>
      <c r="R23" s="16">
        <v>0</v>
      </c>
      <c r="S23" s="1">
        <f>VLOOKUP(B23,CAInstallateurs2016!A$1:M$119,13,FALSE)</f>
        <v>5</v>
      </c>
      <c r="T23" s="2">
        <f t="shared" si="1"/>
        <v>-1</v>
      </c>
    </row>
    <row r="24" spans="2:20" ht="15" customHeight="1" x14ac:dyDescent="0.25">
      <c r="B24" t="s">
        <v>95</v>
      </c>
      <c r="C24" s="16" t="s">
        <v>175</v>
      </c>
      <c r="D24" s="16">
        <v>135</v>
      </c>
      <c r="E24" s="16">
        <v>82205</v>
      </c>
      <c r="F24" s="16">
        <v>0</v>
      </c>
      <c r="G24" s="16">
        <v>82205</v>
      </c>
      <c r="H24" s="16">
        <v>1725</v>
      </c>
      <c r="I24" s="16">
        <v>0</v>
      </c>
      <c r="J24" s="16">
        <v>1725</v>
      </c>
      <c r="K24" s="16">
        <v>1725</v>
      </c>
      <c r="L24" s="16">
        <v>1876</v>
      </c>
      <c r="M24" s="16">
        <v>1419.74</v>
      </c>
      <c r="N24" s="16">
        <v>1200</v>
      </c>
      <c r="O24" s="1">
        <f>VLOOKUP(B24,CAInstallateurs2016!A$1:M$119,4,FALSE)</f>
        <v>4400</v>
      </c>
      <c r="P24" s="2">
        <f t="shared" si="0"/>
        <v>17.682954545454546</v>
      </c>
      <c r="Q24" s="16">
        <v>0</v>
      </c>
      <c r="R24" s="16">
        <v>9</v>
      </c>
      <c r="S24" s="1">
        <f>VLOOKUP(B24,CAInstallateurs2016!A$1:M$119,12,FALSE)</f>
        <v>1</v>
      </c>
      <c r="T24" s="2">
        <f t="shared" si="1"/>
        <v>8</v>
      </c>
    </row>
    <row r="25" spans="2:20" x14ac:dyDescent="0.25">
      <c r="B25" t="s">
        <v>72</v>
      </c>
      <c r="C25" s="16" t="s">
        <v>176</v>
      </c>
      <c r="D25" s="16">
        <v>65</v>
      </c>
      <c r="E25" s="16">
        <v>79840</v>
      </c>
      <c r="F25" s="16">
        <v>0</v>
      </c>
      <c r="G25" s="16">
        <v>79840</v>
      </c>
      <c r="H25" s="16">
        <v>1875</v>
      </c>
      <c r="I25" s="16">
        <v>0</v>
      </c>
      <c r="J25" s="16">
        <v>1875</v>
      </c>
      <c r="K25" s="16">
        <v>1875</v>
      </c>
      <c r="L25" s="16">
        <v>1800</v>
      </c>
      <c r="M25" s="16">
        <v>1368.36</v>
      </c>
      <c r="N25" s="16">
        <v>1350</v>
      </c>
      <c r="O25" s="1">
        <f>VLOOKUP(B25,CAInstallateurs2016!A$1:M$119,4,FALSE)</f>
        <v>7650</v>
      </c>
      <c r="P25" s="2">
        <f t="shared" si="0"/>
        <v>9.4366013071895427</v>
      </c>
      <c r="Q25" s="16">
        <v>0</v>
      </c>
      <c r="R25" s="16">
        <v>9</v>
      </c>
      <c r="S25" s="1">
        <f>VLOOKUP(B25,CAInstallateurs2016!A$1:M$119,12,FALSE)</f>
        <v>1</v>
      </c>
      <c r="T25" s="2">
        <f t="shared" si="1"/>
        <v>8</v>
      </c>
    </row>
    <row r="26" spans="2:20" ht="15" customHeight="1" x14ac:dyDescent="0.25">
      <c r="B26" t="s">
        <v>30</v>
      </c>
      <c r="C26" s="16" t="s">
        <v>176</v>
      </c>
      <c r="D26" s="16">
        <v>1064</v>
      </c>
      <c r="E26" s="16">
        <v>158321.79999999999</v>
      </c>
      <c r="F26" s="16">
        <v>0</v>
      </c>
      <c r="G26" s="16">
        <v>158321.79999999999</v>
      </c>
      <c r="H26" s="16">
        <v>3125</v>
      </c>
      <c r="I26" s="16">
        <v>0</v>
      </c>
      <c r="J26" s="16">
        <v>3125</v>
      </c>
      <c r="K26" s="16">
        <v>3125</v>
      </c>
      <c r="L26" s="16">
        <v>3000</v>
      </c>
      <c r="M26" s="16">
        <v>2754.37</v>
      </c>
      <c r="N26" s="16">
        <v>2250</v>
      </c>
      <c r="O26" s="1">
        <f>VLOOKUP(B26,CAInstallateurs2016!A$1:M$119,4,FALSE)</f>
        <v>26692.98</v>
      </c>
      <c r="P26" s="2">
        <f t="shared" si="0"/>
        <v>4.931214873723353</v>
      </c>
      <c r="Q26" s="16">
        <v>0</v>
      </c>
      <c r="R26" s="16">
        <v>15</v>
      </c>
      <c r="S26" s="1">
        <f>VLOOKUP(B26,CAInstallateurs2016!A$1:M$119,12,FALSE)</f>
        <v>3</v>
      </c>
      <c r="T26" s="2">
        <f t="shared" si="1"/>
        <v>4</v>
      </c>
    </row>
    <row r="27" spans="2:20" ht="15" customHeight="1" x14ac:dyDescent="0.25">
      <c r="B27" t="s">
        <v>96</v>
      </c>
      <c r="C27" s="16" t="s">
        <v>176</v>
      </c>
      <c r="D27" s="16">
        <v>1033</v>
      </c>
      <c r="E27" s="16">
        <v>38946.07</v>
      </c>
      <c r="F27" s="16">
        <v>0</v>
      </c>
      <c r="G27" s="16">
        <v>38946.07</v>
      </c>
      <c r="H27" s="16">
        <v>937.5</v>
      </c>
      <c r="I27" s="16">
        <v>0</v>
      </c>
      <c r="J27" s="16">
        <v>937.5</v>
      </c>
      <c r="K27" s="16">
        <v>937.5</v>
      </c>
      <c r="L27" s="16">
        <v>1150</v>
      </c>
      <c r="M27" s="16">
        <v>662.62</v>
      </c>
      <c r="N27" s="16">
        <v>600</v>
      </c>
      <c r="O27" s="1">
        <f>VLOOKUP(B27,CAInstallateurs2016!A$1:M$119,4,FALSE)</f>
        <v>7650</v>
      </c>
      <c r="P27" s="2">
        <f t="shared" si="0"/>
        <v>4.0909895424836602</v>
      </c>
      <c r="Q27" s="16">
        <v>0</v>
      </c>
      <c r="R27" s="16">
        <v>4</v>
      </c>
      <c r="S27" s="1">
        <f>VLOOKUP(B27,CAInstallateurs2016!A$1:M$119,12,FALSE)</f>
        <v>1</v>
      </c>
      <c r="T27" s="2">
        <f t="shared" si="1"/>
        <v>3</v>
      </c>
    </row>
    <row r="28" spans="2:20" x14ac:dyDescent="0.25">
      <c r="B28" t="s">
        <v>22</v>
      </c>
      <c r="C28" s="16" t="s">
        <v>175</v>
      </c>
      <c r="D28" s="16">
        <v>1074</v>
      </c>
      <c r="E28" s="16">
        <v>53210.55</v>
      </c>
      <c r="F28" s="16">
        <v>0</v>
      </c>
      <c r="G28" s="16">
        <v>53210.55</v>
      </c>
      <c r="H28" s="16">
        <v>1225</v>
      </c>
      <c r="I28" s="16">
        <v>0</v>
      </c>
      <c r="J28" s="16">
        <v>1225</v>
      </c>
      <c r="K28" s="16">
        <v>1225</v>
      </c>
      <c r="L28" s="16">
        <v>1625</v>
      </c>
      <c r="M28" s="16">
        <v>904.9</v>
      </c>
      <c r="N28" s="16">
        <v>900</v>
      </c>
      <c r="O28" s="1">
        <f>VLOOKUP(B28,CAInstallateurs2016!A$1:M$119,4,FALSE)</f>
        <v>12270</v>
      </c>
      <c r="P28" s="2">
        <f t="shared" si="0"/>
        <v>3.3366381418092912</v>
      </c>
      <c r="Q28" s="16">
        <v>0</v>
      </c>
      <c r="R28" s="16">
        <v>6</v>
      </c>
      <c r="S28" s="1">
        <f>VLOOKUP(B28,CAInstallateurs2016!A$1:M$119,12,FALSE)</f>
        <v>1</v>
      </c>
      <c r="T28" s="2">
        <f t="shared" si="1"/>
        <v>5</v>
      </c>
    </row>
    <row r="29" spans="2:20" x14ac:dyDescent="0.25">
      <c r="B29" t="s">
        <v>102</v>
      </c>
      <c r="C29" s="16" t="s">
        <v>176</v>
      </c>
      <c r="D29" s="16">
        <v>61</v>
      </c>
      <c r="E29" s="16">
        <v>68136.95</v>
      </c>
      <c r="F29" s="16">
        <v>0</v>
      </c>
      <c r="G29" s="16">
        <v>68136.95</v>
      </c>
      <c r="H29" s="16">
        <v>1425</v>
      </c>
      <c r="I29" s="16">
        <v>0</v>
      </c>
      <c r="J29" s="16">
        <v>1425</v>
      </c>
      <c r="K29" s="16">
        <v>1425</v>
      </c>
      <c r="L29" s="16">
        <v>1500</v>
      </c>
      <c r="M29" s="16">
        <v>1172.6600000000001</v>
      </c>
      <c r="N29" s="16">
        <v>1050</v>
      </c>
      <c r="O29" s="1">
        <f>VLOOKUP(B29,CAInstallateurs2016!A$1:M$119,4,FALSE)</f>
        <v>15971.37</v>
      </c>
      <c r="P29" s="2">
        <f t="shared" si="0"/>
        <v>3.2661931944473137</v>
      </c>
      <c r="Q29" s="16">
        <v>0</v>
      </c>
      <c r="R29" s="16">
        <v>7</v>
      </c>
      <c r="S29" s="1">
        <f>VLOOKUP(B29,CAInstallateurs2016!A$1:M$119,12,FALSE)</f>
        <v>2</v>
      </c>
      <c r="T29" s="2">
        <f t="shared" si="1"/>
        <v>2.5</v>
      </c>
    </row>
    <row r="30" spans="2:20" ht="15" customHeight="1" x14ac:dyDescent="0.25">
      <c r="B30" t="s">
        <v>31</v>
      </c>
      <c r="C30" s="16" t="s">
        <v>176</v>
      </c>
      <c r="D30" s="16">
        <v>1056</v>
      </c>
      <c r="E30" s="16">
        <v>25598.47</v>
      </c>
      <c r="F30" s="16">
        <v>0</v>
      </c>
      <c r="G30" s="16">
        <v>25598.47</v>
      </c>
      <c r="H30" s="16">
        <v>600</v>
      </c>
      <c r="I30" s="16">
        <v>0</v>
      </c>
      <c r="J30" s="16">
        <v>600</v>
      </c>
      <c r="K30" s="16">
        <v>600</v>
      </c>
      <c r="L30" s="16">
        <v>670</v>
      </c>
      <c r="M30" s="16">
        <v>436.7</v>
      </c>
      <c r="N30" s="16">
        <v>450</v>
      </c>
      <c r="O30" s="1">
        <f>VLOOKUP(B30,CAInstallateurs2016!A$1:M$119,4,FALSE)</f>
        <v>6542.89</v>
      </c>
      <c r="P30" s="2">
        <f t="shared" si="0"/>
        <v>2.9124102651886248</v>
      </c>
      <c r="Q30" s="16">
        <v>0</v>
      </c>
      <c r="R30" s="16">
        <v>3</v>
      </c>
      <c r="S30" s="1">
        <f>VLOOKUP(B30,CAInstallateurs2016!A$1:M$119,12,FALSE)</f>
        <v>1</v>
      </c>
      <c r="T30" s="2">
        <f t="shared" si="1"/>
        <v>2</v>
      </c>
    </row>
    <row r="31" spans="2:20" ht="15" customHeight="1" x14ac:dyDescent="0.25">
      <c r="B31" t="s">
        <v>62</v>
      </c>
      <c r="C31" s="16" t="s">
        <v>176</v>
      </c>
      <c r="D31" s="16">
        <v>16</v>
      </c>
      <c r="E31" s="16">
        <v>54330</v>
      </c>
      <c r="F31" s="16">
        <v>3495.4</v>
      </c>
      <c r="G31" s="16">
        <v>57825.4</v>
      </c>
      <c r="H31" s="16">
        <v>1580</v>
      </c>
      <c r="I31" s="16">
        <v>131.25</v>
      </c>
      <c r="J31" s="16">
        <v>1711.25</v>
      </c>
      <c r="K31" s="16">
        <v>1711.25</v>
      </c>
      <c r="L31" s="16">
        <v>2400</v>
      </c>
      <c r="M31" s="16">
        <v>0</v>
      </c>
      <c r="N31" s="16">
        <v>1200</v>
      </c>
      <c r="O31" s="1">
        <f>VLOOKUP(B31,CAInstallateurs2016!A$1:M$119,4,FALSE)</f>
        <v>17933.900000000001</v>
      </c>
      <c r="P31" s="2">
        <f t="shared" si="0"/>
        <v>2.2243627989450148</v>
      </c>
      <c r="Q31" s="16">
        <v>1</v>
      </c>
      <c r="R31" s="16">
        <v>8</v>
      </c>
      <c r="S31" s="1">
        <f>VLOOKUP(B31,CAInstallateurs2016!A$1:M$119,12,FALSE)</f>
        <v>2</v>
      </c>
      <c r="T31" s="2">
        <f t="shared" si="1"/>
        <v>3</v>
      </c>
    </row>
    <row r="32" spans="2:20" ht="15" customHeight="1" x14ac:dyDescent="0.25">
      <c r="B32" t="s">
        <v>128</v>
      </c>
      <c r="C32" s="16" t="s">
        <v>175</v>
      </c>
      <c r="D32" s="16">
        <v>1045</v>
      </c>
      <c r="E32" s="16">
        <v>87080.6</v>
      </c>
      <c r="F32" s="16">
        <v>0</v>
      </c>
      <c r="G32" s="16">
        <v>87080.6</v>
      </c>
      <c r="H32" s="16">
        <v>1800</v>
      </c>
      <c r="I32" s="16">
        <v>0</v>
      </c>
      <c r="J32" s="16">
        <v>1800</v>
      </c>
      <c r="K32" s="16">
        <v>1800</v>
      </c>
      <c r="L32" s="16">
        <v>2800</v>
      </c>
      <c r="M32" s="16">
        <v>1488.25</v>
      </c>
      <c r="N32" s="16">
        <v>1350</v>
      </c>
      <c r="O32" s="1">
        <f>VLOOKUP(B32,CAInstallateurs2016!A$1:M$119,4,FALSE)</f>
        <v>27153.01</v>
      </c>
      <c r="P32" s="2">
        <f t="shared" si="0"/>
        <v>2.2070330324336056</v>
      </c>
      <c r="Q32" s="16">
        <v>0</v>
      </c>
      <c r="R32" s="16">
        <v>9</v>
      </c>
      <c r="S32" s="1">
        <f>VLOOKUP(B32,CAInstallateurs2016!A$1:M$119,12,FALSE)</f>
        <v>3</v>
      </c>
      <c r="T32" s="2">
        <f t="shared" si="1"/>
        <v>2</v>
      </c>
    </row>
    <row r="33" spans="2:20" ht="15" customHeight="1" x14ac:dyDescent="0.25">
      <c r="B33" t="s">
        <v>57</v>
      </c>
      <c r="C33" s="16" t="s">
        <v>177</v>
      </c>
      <c r="D33" s="16">
        <v>1054</v>
      </c>
      <c r="E33" s="16">
        <v>82187.73</v>
      </c>
      <c r="F33" s="16">
        <v>0</v>
      </c>
      <c r="G33" s="16">
        <v>82187.73</v>
      </c>
      <c r="H33" s="16">
        <v>1525</v>
      </c>
      <c r="I33" s="16">
        <v>0</v>
      </c>
      <c r="J33" s="16">
        <v>1525</v>
      </c>
      <c r="K33" s="16">
        <v>1725</v>
      </c>
      <c r="L33" s="16">
        <v>425</v>
      </c>
      <c r="M33" s="16">
        <v>1441.94</v>
      </c>
      <c r="N33" s="16">
        <v>1200</v>
      </c>
      <c r="O33" s="1">
        <f>VLOOKUP(B33,CAInstallateurs2016!A$1:M$119,4,FALSE)</f>
        <v>25780</v>
      </c>
      <c r="P33" s="2">
        <f t="shared" si="0"/>
        <v>2.1880422808378586</v>
      </c>
      <c r="Q33" s="16">
        <v>0</v>
      </c>
      <c r="R33" s="16">
        <v>9</v>
      </c>
      <c r="S33" s="1">
        <f>VLOOKUP(B33,CAInstallateurs2016!A$1:M$119,12,FALSE)</f>
        <v>3</v>
      </c>
      <c r="T33" s="2">
        <f t="shared" si="1"/>
        <v>2</v>
      </c>
    </row>
    <row r="34" spans="2:20" ht="15" customHeight="1" x14ac:dyDescent="0.25">
      <c r="B34" t="s">
        <v>125</v>
      </c>
      <c r="C34" s="16" t="s">
        <v>175</v>
      </c>
      <c r="D34" s="16">
        <v>119</v>
      </c>
      <c r="E34" s="16">
        <v>62934.68</v>
      </c>
      <c r="F34" s="16">
        <v>0</v>
      </c>
      <c r="G34" s="16">
        <v>62934.68</v>
      </c>
      <c r="H34" s="16">
        <v>961.07</v>
      </c>
      <c r="I34" s="16">
        <v>0</v>
      </c>
      <c r="J34" s="16">
        <v>961.07</v>
      </c>
      <c r="K34" s="16">
        <v>961.07</v>
      </c>
      <c r="L34" s="16">
        <v>1250</v>
      </c>
      <c r="M34" s="16">
        <v>1107.08</v>
      </c>
      <c r="N34" s="16">
        <v>750</v>
      </c>
      <c r="O34" s="1">
        <f>VLOOKUP(B34,CAInstallateurs2016!A$1:M$119,4,FALSE)</f>
        <v>20107.650000000001</v>
      </c>
      <c r="P34" s="2">
        <f t="shared" si="0"/>
        <v>2.1298873811708479</v>
      </c>
      <c r="Q34" s="16">
        <v>0</v>
      </c>
      <c r="R34" s="16">
        <v>5</v>
      </c>
      <c r="S34" s="1">
        <f>VLOOKUP(B34,CAInstallateurs2016!A$1:M$119,12,FALSE)</f>
        <v>2</v>
      </c>
      <c r="T34" s="2">
        <f t="shared" si="1"/>
        <v>1.5</v>
      </c>
    </row>
    <row r="35" spans="2:20" ht="15" customHeight="1" x14ac:dyDescent="0.25">
      <c r="B35" t="s">
        <v>55</v>
      </c>
      <c r="C35" s="16" t="s">
        <v>175</v>
      </c>
      <c r="D35" s="16">
        <v>1063</v>
      </c>
      <c r="E35" s="16">
        <v>67379.490000000005</v>
      </c>
      <c r="F35" s="16">
        <v>0</v>
      </c>
      <c r="G35" s="16">
        <v>67379.490000000005</v>
      </c>
      <c r="H35" s="16">
        <v>1400</v>
      </c>
      <c r="I35" s="16">
        <v>0</v>
      </c>
      <c r="J35" s="16">
        <v>1400</v>
      </c>
      <c r="K35" s="16">
        <v>1400</v>
      </c>
      <c r="L35" s="16">
        <v>1300</v>
      </c>
      <c r="M35" s="16">
        <v>1092.4100000000001</v>
      </c>
      <c r="N35" s="16">
        <v>1050</v>
      </c>
      <c r="O35" s="1">
        <f>VLOOKUP(B35,CAInstallateurs2016!A$1:M$119,4,FALSE)</f>
        <v>22174.6</v>
      </c>
      <c r="P35" s="2">
        <f t="shared" ref="P35:P66" si="2">(G35-O35)/O35</f>
        <v>2.0385887456819969</v>
      </c>
      <c r="Q35" s="16">
        <v>0</v>
      </c>
      <c r="R35" s="16">
        <v>7</v>
      </c>
      <c r="S35" s="1">
        <f>VLOOKUP(B35,CAInstallateurs2016!A$1:M$119,12,FALSE)</f>
        <v>3</v>
      </c>
      <c r="T35" s="2">
        <f t="shared" ref="T35:T66" si="3">(R35-S35)/S35</f>
        <v>1.3333333333333333</v>
      </c>
    </row>
    <row r="36" spans="2:20" ht="15" customHeight="1" x14ac:dyDescent="0.25">
      <c r="B36" t="s">
        <v>117</v>
      </c>
      <c r="C36" s="16" t="s">
        <v>176</v>
      </c>
      <c r="D36" s="16">
        <v>114</v>
      </c>
      <c r="E36" s="16">
        <v>72972.55</v>
      </c>
      <c r="F36" s="16">
        <v>0</v>
      </c>
      <c r="G36" s="16">
        <v>72972.55</v>
      </c>
      <c r="H36" s="16">
        <v>1480</v>
      </c>
      <c r="I36" s="16">
        <v>0</v>
      </c>
      <c r="J36" s="16">
        <v>1480</v>
      </c>
      <c r="K36" s="16">
        <v>1480</v>
      </c>
      <c r="L36" s="16">
        <v>1400</v>
      </c>
      <c r="M36" s="16">
        <v>1267.47</v>
      </c>
      <c r="N36" s="16">
        <v>1050</v>
      </c>
      <c r="O36" s="1">
        <f>VLOOKUP(B36,CAInstallateurs2016!A$1:M$119,4,FALSE)</f>
        <v>25166.38</v>
      </c>
      <c r="P36" s="2">
        <f t="shared" si="2"/>
        <v>1.8996045517869473</v>
      </c>
      <c r="Q36" s="16">
        <v>0</v>
      </c>
      <c r="R36" s="16">
        <v>7</v>
      </c>
      <c r="S36" s="1">
        <f>VLOOKUP(B36,CAInstallateurs2016!A$1:M$119,12,FALSE)</f>
        <v>2</v>
      </c>
      <c r="T36" s="2">
        <f t="shared" si="3"/>
        <v>2.5</v>
      </c>
    </row>
    <row r="37" spans="2:20" ht="15" customHeight="1" x14ac:dyDescent="0.25">
      <c r="B37" t="s">
        <v>53</v>
      </c>
      <c r="C37" s="16" t="s">
        <v>175</v>
      </c>
      <c r="D37" s="16">
        <v>125</v>
      </c>
      <c r="E37" s="16">
        <v>83787.199999999997</v>
      </c>
      <c r="F37" s="16">
        <v>3250</v>
      </c>
      <c r="G37" s="16">
        <v>87037.2</v>
      </c>
      <c r="H37" s="16">
        <v>1000</v>
      </c>
      <c r="I37" s="16">
        <v>150</v>
      </c>
      <c r="J37" s="16">
        <v>1150</v>
      </c>
      <c r="K37" s="16">
        <v>1150</v>
      </c>
      <c r="L37" s="16">
        <v>1000</v>
      </c>
      <c r="M37" s="16">
        <v>1535.1</v>
      </c>
      <c r="N37" s="16">
        <v>600</v>
      </c>
      <c r="O37" s="1">
        <f>VLOOKUP(B37,CAInstallateurs2016!A$1:M$119,4,FALSE)</f>
        <v>32853.199999999997</v>
      </c>
      <c r="P37" s="2">
        <f t="shared" si="2"/>
        <v>1.6492761740104467</v>
      </c>
      <c r="Q37" s="16">
        <v>1</v>
      </c>
      <c r="R37" s="16">
        <v>4</v>
      </c>
      <c r="S37" s="1">
        <f>VLOOKUP(B37,CAInstallateurs2016!A$1:M$119,12,FALSE)</f>
        <v>3</v>
      </c>
      <c r="T37" s="2">
        <f t="shared" si="3"/>
        <v>0.33333333333333331</v>
      </c>
    </row>
    <row r="38" spans="2:20" ht="15" customHeight="1" x14ac:dyDescent="0.25">
      <c r="B38" t="s">
        <v>19</v>
      </c>
      <c r="C38" s="16" t="s">
        <v>177</v>
      </c>
      <c r="D38" s="16">
        <v>69</v>
      </c>
      <c r="E38" s="16">
        <v>76924.53</v>
      </c>
      <c r="F38" s="16">
        <v>0</v>
      </c>
      <c r="G38" s="16">
        <v>76924.53</v>
      </c>
      <c r="H38" s="16">
        <v>1850</v>
      </c>
      <c r="I38" s="16">
        <v>0</v>
      </c>
      <c r="J38" s="16">
        <v>1850</v>
      </c>
      <c r="K38" s="16">
        <v>1850</v>
      </c>
      <c r="L38" s="16">
        <v>2175</v>
      </c>
      <c r="M38" s="16">
        <v>1447.85</v>
      </c>
      <c r="N38" s="16">
        <v>1200</v>
      </c>
      <c r="O38" s="1">
        <f>VLOOKUP(B38,CAInstallateurs2016!A$1:M$119,4,FALSE)</f>
        <v>29168.3</v>
      </c>
      <c r="P38" s="2">
        <f t="shared" si="2"/>
        <v>1.6372647703157193</v>
      </c>
      <c r="Q38" s="16">
        <v>0</v>
      </c>
      <c r="R38" s="16">
        <v>9</v>
      </c>
      <c r="S38" s="1">
        <f>VLOOKUP(B38,CAInstallateurs2016!A$1:M$119,12,FALSE)</f>
        <v>3</v>
      </c>
      <c r="T38" s="2">
        <f t="shared" si="3"/>
        <v>2</v>
      </c>
    </row>
    <row r="39" spans="2:20" ht="15" customHeight="1" x14ac:dyDescent="0.25">
      <c r="B39" t="s">
        <v>76</v>
      </c>
      <c r="C39" s="16" t="s">
        <v>175</v>
      </c>
      <c r="D39" s="16">
        <v>1073</v>
      </c>
      <c r="E39" s="16">
        <v>112601.89</v>
      </c>
      <c r="F39" s="16">
        <v>0</v>
      </c>
      <c r="G39" s="16">
        <v>112601.89</v>
      </c>
      <c r="H39" s="16">
        <v>2572.66</v>
      </c>
      <c r="I39" s="16">
        <v>0</v>
      </c>
      <c r="J39" s="16">
        <v>2572.66</v>
      </c>
      <c r="K39" s="16">
        <v>2572.66</v>
      </c>
      <c r="L39" s="16">
        <v>2600</v>
      </c>
      <c r="M39" s="16">
        <v>1930.53</v>
      </c>
      <c r="N39" s="16">
        <v>1950</v>
      </c>
      <c r="O39" s="1">
        <f>VLOOKUP(B39,CAInstallateurs2016!A$1:M$119,4,FALSE)</f>
        <v>42827.34</v>
      </c>
      <c r="P39" s="2">
        <f t="shared" si="2"/>
        <v>1.6292057830348561</v>
      </c>
      <c r="Q39" s="16">
        <v>0</v>
      </c>
      <c r="R39" s="16">
        <v>13</v>
      </c>
      <c r="S39" s="1">
        <f>VLOOKUP(B39,CAInstallateurs2016!A$1:M$119,12,FALSE)</f>
        <v>6</v>
      </c>
      <c r="T39" s="2">
        <f t="shared" si="3"/>
        <v>1.1666666666666667</v>
      </c>
    </row>
    <row r="40" spans="2:20" x14ac:dyDescent="0.25">
      <c r="B40" t="s">
        <v>67</v>
      </c>
      <c r="C40" s="16" t="s">
        <v>175</v>
      </c>
      <c r="D40" s="16">
        <v>1067</v>
      </c>
      <c r="E40" s="16">
        <v>254015.72</v>
      </c>
      <c r="F40" s="16">
        <v>0</v>
      </c>
      <c r="G40" s="16">
        <v>254015.72</v>
      </c>
      <c r="H40" s="16">
        <v>5750.37</v>
      </c>
      <c r="I40" s="16">
        <v>0</v>
      </c>
      <c r="J40" s="16">
        <v>5750.37</v>
      </c>
      <c r="K40" s="16">
        <v>5750.37</v>
      </c>
      <c r="L40" s="16">
        <v>8900</v>
      </c>
      <c r="M40" s="16">
        <v>4315.1099999999997</v>
      </c>
      <c r="N40" s="16">
        <v>3600</v>
      </c>
      <c r="O40" s="1">
        <f>VLOOKUP(B40,CAInstallateurs2016!A$1:M$119,4,FALSE)</f>
        <v>97476.51</v>
      </c>
      <c r="P40" s="2">
        <f t="shared" si="2"/>
        <v>1.6059172615022843</v>
      </c>
      <c r="Q40" s="16">
        <v>0</v>
      </c>
      <c r="R40" s="16">
        <v>24</v>
      </c>
      <c r="S40" s="1">
        <f>VLOOKUP(B40,CAInstallateurs2016!A$1:M$119,12,FALSE)</f>
        <v>10</v>
      </c>
      <c r="T40" s="2">
        <f t="shared" si="3"/>
        <v>1.4</v>
      </c>
    </row>
    <row r="41" spans="2:20" x14ac:dyDescent="0.25">
      <c r="B41" t="s">
        <v>40</v>
      </c>
      <c r="C41" s="16" t="s">
        <v>177</v>
      </c>
      <c r="D41" s="16">
        <v>1058</v>
      </c>
      <c r="E41" s="16">
        <v>40983</v>
      </c>
      <c r="F41" s="16">
        <v>25681</v>
      </c>
      <c r="G41" s="16">
        <v>66664</v>
      </c>
      <c r="H41" s="16">
        <v>1250</v>
      </c>
      <c r="I41" s="16">
        <v>600</v>
      </c>
      <c r="J41" s="16">
        <v>1850</v>
      </c>
      <c r="K41" s="16">
        <v>1850</v>
      </c>
      <c r="L41" s="16">
        <v>2000</v>
      </c>
      <c r="M41" s="16">
        <v>921.6</v>
      </c>
      <c r="N41" s="16">
        <v>1500</v>
      </c>
      <c r="O41" s="1">
        <f>VLOOKUP(B41,CAInstallateurs2016!A$1:M$119,4,FALSE)</f>
        <v>26001</v>
      </c>
      <c r="P41" s="2">
        <f t="shared" si="2"/>
        <v>1.5639013884081381</v>
      </c>
      <c r="Q41" s="16">
        <v>6</v>
      </c>
      <c r="R41" s="16">
        <v>4</v>
      </c>
      <c r="S41" s="1">
        <f>VLOOKUP(B41,CAInstallateurs2016!A$1:M$119,12,FALSE)</f>
        <v>2</v>
      </c>
      <c r="T41" s="2">
        <f t="shared" si="3"/>
        <v>1</v>
      </c>
    </row>
    <row r="42" spans="2:20" x14ac:dyDescent="0.25">
      <c r="B42" t="s">
        <v>42</v>
      </c>
      <c r="C42" s="16" t="s">
        <v>176</v>
      </c>
      <c r="D42" s="16">
        <v>1029</v>
      </c>
      <c r="E42" s="16">
        <v>50526.400000000001</v>
      </c>
      <c r="F42" s="16">
        <v>0</v>
      </c>
      <c r="G42" s="16">
        <v>50526.400000000001</v>
      </c>
      <c r="H42" s="16">
        <v>1200</v>
      </c>
      <c r="I42" s="16">
        <v>0</v>
      </c>
      <c r="J42" s="16">
        <v>1200</v>
      </c>
      <c r="K42" s="16">
        <v>1200</v>
      </c>
      <c r="L42" s="16">
        <v>1600</v>
      </c>
      <c r="M42" s="16">
        <v>855.96</v>
      </c>
      <c r="N42" s="16">
        <v>900</v>
      </c>
      <c r="O42" s="1">
        <f>VLOOKUP(B42,CAInstallateurs2016!A$1:M$119,4,FALSE)</f>
        <v>20185</v>
      </c>
      <c r="P42" s="2">
        <f t="shared" si="2"/>
        <v>1.5031657171166708</v>
      </c>
      <c r="Q42" s="16">
        <v>0</v>
      </c>
      <c r="R42" s="16">
        <v>6</v>
      </c>
      <c r="S42" s="1">
        <f>VLOOKUP(B42,CAInstallateurs2016!A$1:M$119,12,FALSE)</f>
        <v>2</v>
      </c>
      <c r="T42" s="2">
        <f t="shared" si="3"/>
        <v>2</v>
      </c>
    </row>
    <row r="43" spans="2:20" x14ac:dyDescent="0.25">
      <c r="B43" t="s">
        <v>133</v>
      </c>
      <c r="C43" s="16" t="s">
        <v>175</v>
      </c>
      <c r="D43" s="16">
        <v>136</v>
      </c>
      <c r="E43" s="16">
        <v>147580.23000000001</v>
      </c>
      <c r="F43" s="16">
        <v>0</v>
      </c>
      <c r="G43" s="16">
        <v>147580.23000000001</v>
      </c>
      <c r="H43" s="16">
        <v>2775</v>
      </c>
      <c r="I43" s="16">
        <v>0</v>
      </c>
      <c r="J43" s="16">
        <v>2775</v>
      </c>
      <c r="K43" s="16">
        <v>2775</v>
      </c>
      <c r="L43" s="16">
        <v>2990</v>
      </c>
      <c r="M43" s="16">
        <v>2286.63</v>
      </c>
      <c r="N43" s="16">
        <v>1650</v>
      </c>
      <c r="O43" s="1">
        <f>VLOOKUP(B43,CAInstallateurs2016!A$1:M$119,4,FALSE)</f>
        <v>60561.81</v>
      </c>
      <c r="P43" s="2">
        <f t="shared" si="2"/>
        <v>1.4368530266846387</v>
      </c>
      <c r="Q43" s="16">
        <v>0</v>
      </c>
      <c r="R43" s="16">
        <v>13</v>
      </c>
      <c r="S43" s="1">
        <f>VLOOKUP(B43,CAInstallateurs2016!A$1:M$119,12,FALSE)</f>
        <v>6</v>
      </c>
      <c r="T43" s="2">
        <f t="shared" si="3"/>
        <v>1.1666666666666667</v>
      </c>
    </row>
    <row r="44" spans="2:20" x14ac:dyDescent="0.25">
      <c r="B44" t="s">
        <v>25</v>
      </c>
      <c r="C44" s="16" t="s">
        <v>176</v>
      </c>
      <c r="D44" s="16">
        <v>20</v>
      </c>
      <c r="E44" s="16">
        <v>17911.41</v>
      </c>
      <c r="F44" s="16">
        <v>0</v>
      </c>
      <c r="G44" s="16">
        <v>17911.41</v>
      </c>
      <c r="H44" s="16">
        <v>375</v>
      </c>
      <c r="I44" s="16">
        <v>0</v>
      </c>
      <c r="J44" s="16">
        <v>375</v>
      </c>
      <c r="K44" s="16">
        <v>375</v>
      </c>
      <c r="L44" s="16">
        <v>450</v>
      </c>
      <c r="M44" s="16">
        <v>307.88</v>
      </c>
      <c r="N44" s="16">
        <v>300</v>
      </c>
      <c r="O44" s="1">
        <f>VLOOKUP(B44,CAInstallateurs2016!A$1:M$119,4,FALSE)</f>
        <v>8262.73</v>
      </c>
      <c r="P44" s="2">
        <f t="shared" si="2"/>
        <v>1.1677351190224055</v>
      </c>
      <c r="Q44" s="16">
        <v>0</v>
      </c>
      <c r="R44" s="16">
        <v>2</v>
      </c>
      <c r="S44" s="1">
        <f>VLOOKUP(B44,CAInstallateurs2016!A$1:M$119,12,FALSE)</f>
        <v>1</v>
      </c>
      <c r="T44" s="2">
        <f t="shared" si="3"/>
        <v>1</v>
      </c>
    </row>
    <row r="45" spans="2:20" x14ac:dyDescent="0.25">
      <c r="B45" t="s">
        <v>97</v>
      </c>
      <c r="C45" s="16" t="s">
        <v>176</v>
      </c>
      <c r="D45" s="16">
        <v>73</v>
      </c>
      <c r="E45" s="16">
        <v>121752.98</v>
      </c>
      <c r="F45" s="16">
        <v>0</v>
      </c>
      <c r="G45" s="16">
        <v>121752.98</v>
      </c>
      <c r="H45" s="16">
        <v>2575</v>
      </c>
      <c r="I45" s="16">
        <v>0</v>
      </c>
      <c r="J45" s="16">
        <v>2575</v>
      </c>
      <c r="K45" s="16">
        <v>2575</v>
      </c>
      <c r="L45" s="16">
        <v>2380</v>
      </c>
      <c r="M45" s="16">
        <v>2114.69</v>
      </c>
      <c r="N45" s="16">
        <v>1500</v>
      </c>
      <c r="O45" s="1">
        <f>VLOOKUP(B45,CAInstallateurs2016!A$1:M$119,4,FALSE)</f>
        <v>56642.25</v>
      </c>
      <c r="P45" s="2">
        <f t="shared" si="2"/>
        <v>1.1495081851444813</v>
      </c>
      <c r="Q45" s="16">
        <v>0</v>
      </c>
      <c r="R45" s="16">
        <v>12</v>
      </c>
      <c r="S45" s="1">
        <f>VLOOKUP(B45,CAInstallateurs2016!A$1:M$119,12,FALSE)</f>
        <v>5</v>
      </c>
      <c r="T45" s="2">
        <f t="shared" si="3"/>
        <v>1.4</v>
      </c>
    </row>
    <row r="46" spans="2:20" ht="15" customHeight="1" x14ac:dyDescent="0.25">
      <c r="B46" t="s">
        <v>135</v>
      </c>
      <c r="C46" s="16" t="s">
        <v>176</v>
      </c>
      <c r="D46" s="16">
        <v>1041</v>
      </c>
      <c r="E46" s="16">
        <v>204722.19</v>
      </c>
      <c r="F46" s="16">
        <v>2178.89</v>
      </c>
      <c r="G46" s="16">
        <v>206901.09</v>
      </c>
      <c r="H46" s="16">
        <v>3500</v>
      </c>
      <c r="I46" s="16">
        <v>150</v>
      </c>
      <c r="J46" s="16">
        <v>3650</v>
      </c>
      <c r="K46" s="16">
        <v>3650</v>
      </c>
      <c r="L46" s="16">
        <v>3650</v>
      </c>
      <c r="M46" s="16">
        <v>3562.59</v>
      </c>
      <c r="N46" s="16">
        <v>2400</v>
      </c>
      <c r="O46" s="1">
        <f>VLOOKUP(B46,CAInstallateurs2016!A$1:M$119,4,FALSE)</f>
        <v>99605.43</v>
      </c>
      <c r="P46" s="2">
        <f t="shared" si="2"/>
        <v>1.0772069354050278</v>
      </c>
      <c r="Q46" s="16">
        <v>1</v>
      </c>
      <c r="R46" s="16">
        <v>16</v>
      </c>
      <c r="S46" s="1">
        <f>VLOOKUP(B46,CAInstallateurs2016!A$1:M$119,12,FALSE)</f>
        <v>11</v>
      </c>
      <c r="T46" s="2">
        <f t="shared" si="3"/>
        <v>0.45454545454545453</v>
      </c>
    </row>
    <row r="47" spans="2:20" ht="15" customHeight="1" x14ac:dyDescent="0.25">
      <c r="B47" t="s">
        <v>43</v>
      </c>
      <c r="C47" s="16" t="s">
        <v>176</v>
      </c>
      <c r="D47" s="16">
        <v>17</v>
      </c>
      <c r="E47" s="16">
        <v>123235.79</v>
      </c>
      <c r="F47" s="16">
        <v>3387.85</v>
      </c>
      <c r="G47" s="16">
        <v>126623.64</v>
      </c>
      <c r="H47" s="16">
        <v>2582.83</v>
      </c>
      <c r="I47" s="16">
        <v>150</v>
      </c>
      <c r="J47" s="16">
        <v>2732.83</v>
      </c>
      <c r="K47" s="16">
        <v>2732.83</v>
      </c>
      <c r="L47" s="16">
        <v>3900</v>
      </c>
      <c r="M47" s="16">
        <v>0</v>
      </c>
      <c r="N47" s="16">
        <v>2100</v>
      </c>
      <c r="O47" s="1">
        <f>VLOOKUP(B47,CAInstallateurs2016!A$1:M$119,4,FALSE)</f>
        <v>63205.03</v>
      </c>
      <c r="P47" s="2">
        <f t="shared" si="2"/>
        <v>1.0033791614369933</v>
      </c>
      <c r="Q47" s="16">
        <v>1</v>
      </c>
      <c r="R47" s="16">
        <v>13</v>
      </c>
      <c r="S47" s="1">
        <f>VLOOKUP(B47,CAInstallateurs2016!A$1:M$119,12,FALSE)</f>
        <v>7</v>
      </c>
      <c r="T47" s="2">
        <f t="shared" si="3"/>
        <v>0.8571428571428571</v>
      </c>
    </row>
    <row r="48" spans="2:20" x14ac:dyDescent="0.25">
      <c r="B48" t="s">
        <v>49</v>
      </c>
      <c r="C48" s="16" t="s">
        <v>176</v>
      </c>
      <c r="D48" s="16">
        <v>1070</v>
      </c>
      <c r="E48" s="16">
        <v>50669</v>
      </c>
      <c r="F48" s="16">
        <v>21708.21</v>
      </c>
      <c r="G48" s="16">
        <v>72377.210000000006</v>
      </c>
      <c r="H48" s="16">
        <v>1150</v>
      </c>
      <c r="I48" s="16">
        <v>1087.5</v>
      </c>
      <c r="J48" s="16">
        <v>2237.5</v>
      </c>
      <c r="K48" s="16">
        <v>2087.5</v>
      </c>
      <c r="L48" s="16">
        <v>2400</v>
      </c>
      <c r="M48" s="16">
        <v>1023.3</v>
      </c>
      <c r="N48" s="16">
        <v>1800</v>
      </c>
      <c r="O48" s="1">
        <f>VLOOKUP(B48,CAInstallateurs2016!A$1:M$119,4,FALSE)</f>
        <v>36706.14</v>
      </c>
      <c r="P48" s="2">
        <f t="shared" si="2"/>
        <v>0.97180117549815936</v>
      </c>
      <c r="Q48" s="16">
        <v>7</v>
      </c>
      <c r="R48" s="16">
        <v>5</v>
      </c>
      <c r="S48" s="1">
        <f>VLOOKUP(B48,CAInstallateurs2016!A$1:M$119,12,FALSE)</f>
        <v>3</v>
      </c>
      <c r="T48" s="2">
        <f t="shared" si="3"/>
        <v>0.66666666666666663</v>
      </c>
    </row>
    <row r="49" spans="2:20" x14ac:dyDescent="0.25">
      <c r="B49" t="s">
        <v>106</v>
      </c>
      <c r="C49" s="16" t="s">
        <v>177</v>
      </c>
      <c r="D49" s="16">
        <v>100</v>
      </c>
      <c r="E49" s="16">
        <v>15554.51</v>
      </c>
      <c r="F49" s="16">
        <v>0</v>
      </c>
      <c r="G49" s="16">
        <v>15554.51</v>
      </c>
      <c r="H49" s="16">
        <v>468.75</v>
      </c>
      <c r="I49" s="16">
        <v>0</v>
      </c>
      <c r="J49" s="16">
        <v>468.75</v>
      </c>
      <c r="K49" s="16">
        <v>468.75</v>
      </c>
      <c r="L49" s="16">
        <v>370</v>
      </c>
      <c r="M49" s="16">
        <v>261.64</v>
      </c>
      <c r="N49" s="16">
        <v>300</v>
      </c>
      <c r="O49" s="1">
        <f>VLOOKUP(B49,CAInstallateurs2016!A$1:M$119,4,FALSE)</f>
        <v>8000</v>
      </c>
      <c r="P49" s="2">
        <f t="shared" si="2"/>
        <v>0.94431375000000006</v>
      </c>
      <c r="Q49" s="16">
        <v>0</v>
      </c>
      <c r="R49" s="16">
        <v>2</v>
      </c>
      <c r="S49" s="1">
        <f>VLOOKUP(B49,CAInstallateurs2016!A$1:M$119,12,FALSE)</f>
        <v>1</v>
      </c>
      <c r="T49" s="2">
        <f t="shared" si="3"/>
        <v>1</v>
      </c>
    </row>
    <row r="50" spans="2:20" x14ac:dyDescent="0.25">
      <c r="B50" t="s">
        <v>111</v>
      </c>
      <c r="C50" s="16" t="s">
        <v>176</v>
      </c>
      <c r="D50" s="16">
        <v>45</v>
      </c>
      <c r="E50" s="16">
        <v>71406.240000000005</v>
      </c>
      <c r="F50" s="16">
        <v>0</v>
      </c>
      <c r="G50" s="16">
        <v>71406.240000000005</v>
      </c>
      <c r="H50" s="16">
        <v>1475</v>
      </c>
      <c r="I50" s="16">
        <v>0</v>
      </c>
      <c r="J50" s="16">
        <v>1475</v>
      </c>
      <c r="K50" s="16">
        <v>1475</v>
      </c>
      <c r="L50" s="16">
        <v>1600</v>
      </c>
      <c r="M50" s="16">
        <v>0</v>
      </c>
      <c r="N50" s="16">
        <v>900</v>
      </c>
      <c r="O50" s="1">
        <f>VLOOKUP(B50,CAInstallateurs2016!A$1:M$119,4,FALSE)</f>
        <v>37413.199999999997</v>
      </c>
      <c r="P50" s="2">
        <f t="shared" si="2"/>
        <v>0.90858413608031419</v>
      </c>
      <c r="Q50" s="16">
        <v>0</v>
      </c>
      <c r="R50" s="16">
        <v>7</v>
      </c>
      <c r="S50" s="1">
        <f>VLOOKUP(B50,CAInstallateurs2016!A$1:M$119,12,FALSE)</f>
        <v>3</v>
      </c>
      <c r="T50" s="2">
        <f t="shared" si="3"/>
        <v>1.3333333333333333</v>
      </c>
    </row>
    <row r="51" spans="2:20" ht="15" customHeight="1" x14ac:dyDescent="0.25">
      <c r="B51" t="s">
        <v>82</v>
      </c>
      <c r="C51" s="16" t="s">
        <v>175</v>
      </c>
      <c r="D51" s="16">
        <v>1057</v>
      </c>
      <c r="E51" s="16">
        <v>23584</v>
      </c>
      <c r="F51" s="16">
        <v>3244.49</v>
      </c>
      <c r="G51" s="16">
        <v>26828.49</v>
      </c>
      <c r="H51" s="16">
        <v>600</v>
      </c>
      <c r="I51" s="16">
        <v>150</v>
      </c>
      <c r="J51" s="16">
        <v>750</v>
      </c>
      <c r="K51" s="16">
        <v>750</v>
      </c>
      <c r="L51" s="16">
        <v>800</v>
      </c>
      <c r="M51" s="16">
        <v>0</v>
      </c>
      <c r="N51" s="16">
        <v>600</v>
      </c>
      <c r="O51" s="1">
        <f>VLOOKUP(B51,CAInstallateurs2016!A$1:M$119,4,FALSE)</f>
        <v>14910.5</v>
      </c>
      <c r="P51" s="2">
        <f t="shared" si="2"/>
        <v>0.79930183427785795</v>
      </c>
      <c r="Q51" s="16">
        <v>1</v>
      </c>
      <c r="R51" s="16">
        <v>3</v>
      </c>
      <c r="S51" s="1">
        <f>VLOOKUP(B51,CAInstallateurs2016!A$1:M$119,12,FALSE)</f>
        <v>2</v>
      </c>
      <c r="T51" s="2">
        <f t="shared" si="3"/>
        <v>0.5</v>
      </c>
    </row>
    <row r="52" spans="2:20" ht="15" customHeight="1" x14ac:dyDescent="0.25">
      <c r="B52" t="s">
        <v>86</v>
      </c>
      <c r="C52" s="16" t="s">
        <v>175</v>
      </c>
      <c r="D52" s="16">
        <v>137</v>
      </c>
      <c r="E52" s="16">
        <v>92551.52</v>
      </c>
      <c r="F52" s="16">
        <v>0</v>
      </c>
      <c r="G52" s="16">
        <v>92551.52</v>
      </c>
      <c r="H52" s="16">
        <v>2150</v>
      </c>
      <c r="I52" s="16">
        <v>0</v>
      </c>
      <c r="J52" s="16">
        <v>2150</v>
      </c>
      <c r="K52" s="16">
        <v>2077.42</v>
      </c>
      <c r="L52" s="16">
        <v>1970</v>
      </c>
      <c r="M52" s="16">
        <v>1567.23</v>
      </c>
      <c r="N52" s="16">
        <v>1650</v>
      </c>
      <c r="O52" s="1">
        <f>VLOOKUP(B52,CAInstallateurs2016!A$1:M$119,4,FALSE)</f>
        <v>54095.28</v>
      </c>
      <c r="P52" s="2">
        <f t="shared" si="2"/>
        <v>0.71089825212107238</v>
      </c>
      <c r="Q52" s="16">
        <v>0</v>
      </c>
      <c r="R52" s="16">
        <v>11</v>
      </c>
      <c r="S52" s="1">
        <f>VLOOKUP(B52,CAInstallateurs2016!A$1:M$119,12,FALSE)</f>
        <v>5</v>
      </c>
      <c r="T52" s="2">
        <f t="shared" si="3"/>
        <v>1.2</v>
      </c>
    </row>
    <row r="53" spans="2:20" ht="15" customHeight="1" x14ac:dyDescent="0.25">
      <c r="B53" t="s">
        <v>68</v>
      </c>
      <c r="C53" s="16" t="s">
        <v>175</v>
      </c>
      <c r="D53" s="16">
        <v>1071</v>
      </c>
      <c r="E53" s="16">
        <v>60173.17</v>
      </c>
      <c r="F53" s="16">
        <v>0</v>
      </c>
      <c r="G53" s="16">
        <v>60173.17</v>
      </c>
      <c r="H53" s="16">
        <v>1225</v>
      </c>
      <c r="I53" s="16">
        <v>0</v>
      </c>
      <c r="J53" s="16">
        <v>1225</v>
      </c>
      <c r="K53" s="16">
        <v>1386.54</v>
      </c>
      <c r="L53" s="16">
        <v>1200</v>
      </c>
      <c r="M53" s="16">
        <v>1040.46</v>
      </c>
      <c r="N53" s="16">
        <v>900</v>
      </c>
      <c r="O53" s="1">
        <f>VLOOKUP(B53,CAInstallateurs2016!A$1:M$119,4,FALSE)</f>
        <v>37111.08</v>
      </c>
      <c r="P53" s="2">
        <f t="shared" si="2"/>
        <v>0.62143408383695642</v>
      </c>
      <c r="Q53" s="16">
        <v>0</v>
      </c>
      <c r="R53" s="16">
        <v>6</v>
      </c>
      <c r="S53" s="1">
        <f>VLOOKUP(B53,CAInstallateurs2016!A$1:M$119,12,FALSE)</f>
        <v>4</v>
      </c>
      <c r="T53" s="2">
        <f t="shared" si="3"/>
        <v>0.5</v>
      </c>
    </row>
    <row r="54" spans="2:20" ht="15" customHeight="1" x14ac:dyDescent="0.25">
      <c r="B54" t="s">
        <v>81</v>
      </c>
      <c r="C54" s="16" t="s">
        <v>178</v>
      </c>
      <c r="D54" s="16">
        <v>1043</v>
      </c>
      <c r="E54" s="16">
        <v>78376.14</v>
      </c>
      <c r="F54" s="16">
        <v>17125</v>
      </c>
      <c r="G54" s="16">
        <v>95501.14</v>
      </c>
      <c r="H54" s="16">
        <v>1550</v>
      </c>
      <c r="I54" s="16">
        <v>787.5</v>
      </c>
      <c r="J54" s="16">
        <v>2337.5</v>
      </c>
      <c r="K54" s="16">
        <v>2337.5</v>
      </c>
      <c r="L54" s="16">
        <v>2800</v>
      </c>
      <c r="M54" s="16">
        <v>1499.94</v>
      </c>
      <c r="N54" s="16">
        <v>1800</v>
      </c>
      <c r="O54" s="1">
        <f>VLOOKUP(B54,CAInstallateurs2016!A$1:M$119,4,FALSE)</f>
        <v>59088.53</v>
      </c>
      <c r="P54" s="2">
        <f t="shared" si="2"/>
        <v>0.61623821069842155</v>
      </c>
      <c r="Q54" s="16">
        <v>5</v>
      </c>
      <c r="R54" s="16">
        <v>7</v>
      </c>
      <c r="S54" s="1">
        <f>VLOOKUP(B54,CAInstallateurs2016!A$1:M$119,12,FALSE)</f>
        <v>6</v>
      </c>
      <c r="T54" s="2">
        <f t="shared" si="3"/>
        <v>0.16666666666666666</v>
      </c>
    </row>
    <row r="55" spans="2:20" x14ac:dyDescent="0.25">
      <c r="B55" t="s">
        <v>60</v>
      </c>
      <c r="C55" s="16" t="s">
        <v>176</v>
      </c>
      <c r="D55" s="16">
        <v>105</v>
      </c>
      <c r="E55" s="16">
        <v>76663.490000000005</v>
      </c>
      <c r="F55" s="16">
        <v>14804.59</v>
      </c>
      <c r="G55" s="16">
        <v>91468.08</v>
      </c>
      <c r="H55" s="16">
        <v>1550</v>
      </c>
      <c r="I55" s="16">
        <v>547.5</v>
      </c>
      <c r="J55" s="16">
        <v>2097.5</v>
      </c>
      <c r="K55" s="16">
        <v>2171.4299999999998</v>
      </c>
      <c r="L55" s="16">
        <v>1280</v>
      </c>
      <c r="M55" s="16">
        <v>1540.11</v>
      </c>
      <c r="N55" s="16">
        <v>1050</v>
      </c>
      <c r="O55" s="1">
        <f>VLOOKUP(B55,CAInstallateurs2016!A$1:M$119,4,FALSE)</f>
        <v>57462.21</v>
      </c>
      <c r="P55" s="2">
        <f t="shared" si="2"/>
        <v>0.59179537299383378</v>
      </c>
      <c r="Q55" s="16">
        <v>3</v>
      </c>
      <c r="R55" s="16">
        <v>6</v>
      </c>
      <c r="S55" s="1">
        <f>VLOOKUP(B55,CAInstallateurs2016!A$1:M$119,12,FALSE)</f>
        <v>6</v>
      </c>
      <c r="T55" s="2">
        <f t="shared" si="3"/>
        <v>0</v>
      </c>
    </row>
    <row r="56" spans="2:20" ht="15" customHeight="1" x14ac:dyDescent="0.25">
      <c r="B56" t="s">
        <v>88</v>
      </c>
      <c r="C56" s="16" t="s">
        <v>176</v>
      </c>
      <c r="D56" s="16">
        <v>145</v>
      </c>
      <c r="E56" s="16">
        <v>77025.19</v>
      </c>
      <c r="F56" s="16">
        <v>0</v>
      </c>
      <c r="G56" s="16">
        <v>77025.19</v>
      </c>
      <c r="H56" s="16">
        <v>1610</v>
      </c>
      <c r="I56" s="16">
        <v>0</v>
      </c>
      <c r="J56" s="16">
        <v>1610</v>
      </c>
      <c r="K56" s="16">
        <v>1610</v>
      </c>
      <c r="L56" s="16">
        <v>1400</v>
      </c>
      <c r="M56" s="16">
        <v>1338.63</v>
      </c>
      <c r="N56" s="16">
        <v>1050</v>
      </c>
      <c r="O56" s="1">
        <f>VLOOKUP(B56,CAInstallateurs2016!A$1:M$119,4,FALSE)</f>
        <v>50191.14</v>
      </c>
      <c r="P56" s="2">
        <f t="shared" si="2"/>
        <v>0.53463718895406642</v>
      </c>
      <c r="Q56" s="16">
        <v>0</v>
      </c>
      <c r="R56" s="16">
        <v>7</v>
      </c>
      <c r="S56" s="1">
        <f>VLOOKUP(B56,CAInstallateurs2016!A$1:M$119,12,FALSE)</f>
        <v>6</v>
      </c>
      <c r="T56" s="2">
        <f t="shared" si="3"/>
        <v>0.16666666666666666</v>
      </c>
    </row>
    <row r="57" spans="2:20" x14ac:dyDescent="0.25">
      <c r="B57" t="s">
        <v>27</v>
      </c>
      <c r="C57" s="16" t="s">
        <v>176</v>
      </c>
      <c r="D57" s="16">
        <v>1023</v>
      </c>
      <c r="E57" s="16">
        <v>34361.86</v>
      </c>
      <c r="F57" s="16">
        <v>0</v>
      </c>
      <c r="G57" s="16">
        <v>34361.86</v>
      </c>
      <c r="H57" s="16">
        <v>750</v>
      </c>
      <c r="I57" s="16">
        <v>0</v>
      </c>
      <c r="J57" s="16">
        <v>750</v>
      </c>
      <c r="K57" s="16">
        <v>750</v>
      </c>
      <c r="L57" s="16">
        <v>800</v>
      </c>
      <c r="M57" s="16">
        <v>590.23</v>
      </c>
      <c r="N57" s="16">
        <v>600</v>
      </c>
      <c r="O57" s="1">
        <f>VLOOKUP(B57,CAInstallateurs2016!A$1:M$119,4,FALSE)</f>
        <v>22868</v>
      </c>
      <c r="P57" s="2">
        <f t="shared" si="2"/>
        <v>0.50261763162497819</v>
      </c>
      <c r="Q57" s="16">
        <v>0</v>
      </c>
      <c r="R57" s="16">
        <v>4</v>
      </c>
      <c r="S57" s="1">
        <f>VLOOKUP(B57,CAInstallateurs2016!A$1:M$119,12,FALSE)</f>
        <v>2</v>
      </c>
      <c r="T57" s="2">
        <f t="shared" si="3"/>
        <v>1</v>
      </c>
    </row>
    <row r="58" spans="2:20" ht="15" customHeight="1" x14ac:dyDescent="0.25">
      <c r="B58" t="s">
        <v>129</v>
      </c>
      <c r="C58" s="16" t="s">
        <v>175</v>
      </c>
      <c r="D58" s="16">
        <v>80</v>
      </c>
      <c r="E58" s="16">
        <v>87630.99</v>
      </c>
      <c r="F58" s="16">
        <v>0</v>
      </c>
      <c r="G58" s="16">
        <v>87630.99</v>
      </c>
      <c r="H58" s="16">
        <v>1350</v>
      </c>
      <c r="I58" s="16">
        <v>0</v>
      </c>
      <c r="J58" s="16">
        <v>1350</v>
      </c>
      <c r="K58" s="16">
        <v>1350</v>
      </c>
      <c r="L58" s="16">
        <v>1790</v>
      </c>
      <c r="M58" s="16">
        <v>1540.03</v>
      </c>
      <c r="N58" s="16">
        <v>1050</v>
      </c>
      <c r="O58" s="1">
        <f>VLOOKUP(B58,CAInstallateurs2016!A$1:M$119,4,FALSE)</f>
        <v>58383.03</v>
      </c>
      <c r="P58" s="2">
        <f t="shared" si="2"/>
        <v>0.50096680490889234</v>
      </c>
      <c r="Q58" s="16">
        <v>0</v>
      </c>
      <c r="R58" s="16">
        <v>7</v>
      </c>
      <c r="S58" s="1">
        <f>VLOOKUP(B58,CAInstallateurs2016!A$1:M$119,12,FALSE)</f>
        <v>4</v>
      </c>
      <c r="T58" s="2">
        <f t="shared" si="3"/>
        <v>0.75</v>
      </c>
    </row>
    <row r="59" spans="2:20" ht="15" customHeight="1" x14ac:dyDescent="0.25">
      <c r="B59" t="s">
        <v>78</v>
      </c>
      <c r="C59" s="16" t="s">
        <v>176</v>
      </c>
      <c r="D59" s="16">
        <v>54</v>
      </c>
      <c r="E59" s="16">
        <v>94066.45</v>
      </c>
      <c r="F59" s="16">
        <v>0</v>
      </c>
      <c r="G59" s="16">
        <v>94066.45</v>
      </c>
      <c r="H59" s="16">
        <v>1530</v>
      </c>
      <c r="I59" s="16">
        <v>0</v>
      </c>
      <c r="J59" s="16">
        <v>1530</v>
      </c>
      <c r="K59" s="16">
        <v>1530</v>
      </c>
      <c r="L59" s="16">
        <v>3230</v>
      </c>
      <c r="M59" s="16">
        <v>1626.98</v>
      </c>
      <c r="N59" s="16">
        <v>1050</v>
      </c>
      <c r="O59" s="1">
        <f>VLOOKUP(B59,CAInstallateurs2016!A$1:M$119,4,FALSE)</f>
        <v>63331.7</v>
      </c>
      <c r="P59" s="2">
        <f t="shared" si="2"/>
        <v>0.48529804189686998</v>
      </c>
      <c r="Q59" s="16">
        <v>0</v>
      </c>
      <c r="R59" s="16">
        <v>7</v>
      </c>
      <c r="S59" s="1">
        <f>VLOOKUP(B59,CAInstallateurs2016!A$1:M$119,12,FALSE)</f>
        <v>6</v>
      </c>
      <c r="T59" s="2">
        <f t="shared" si="3"/>
        <v>0.16666666666666666</v>
      </c>
    </row>
    <row r="60" spans="2:20" ht="15" customHeight="1" x14ac:dyDescent="0.25">
      <c r="B60" t="s">
        <v>51</v>
      </c>
      <c r="C60" s="16" t="s">
        <v>175</v>
      </c>
      <c r="D60" s="16">
        <v>1051</v>
      </c>
      <c r="E60" s="16">
        <v>198411</v>
      </c>
      <c r="F60" s="16">
        <v>0</v>
      </c>
      <c r="G60" s="16">
        <v>198411</v>
      </c>
      <c r="H60" s="16">
        <v>3690</v>
      </c>
      <c r="I60" s="16">
        <v>0</v>
      </c>
      <c r="J60" s="16">
        <v>3690</v>
      </c>
      <c r="K60" s="16">
        <v>3690</v>
      </c>
      <c r="L60" s="16">
        <v>3850</v>
      </c>
      <c r="M60" s="16">
        <v>0</v>
      </c>
      <c r="N60" s="16">
        <v>2550</v>
      </c>
      <c r="O60" s="1">
        <f>VLOOKUP(B60,CAInstallateurs2016!A$1:M$119,4,FALSE)</f>
        <v>133772.72</v>
      </c>
      <c r="P60" s="2">
        <f t="shared" si="2"/>
        <v>0.48319477992224424</v>
      </c>
      <c r="Q60" s="16">
        <v>0</v>
      </c>
      <c r="R60" s="16">
        <v>17</v>
      </c>
      <c r="S60" s="1">
        <f>VLOOKUP(B60,CAInstallateurs2016!A$1:M$119,12,FALSE)</f>
        <v>15</v>
      </c>
      <c r="T60" s="2">
        <f t="shared" si="3"/>
        <v>0.13333333333333333</v>
      </c>
    </row>
    <row r="61" spans="2:20" ht="15" customHeight="1" x14ac:dyDescent="0.25">
      <c r="B61" t="s">
        <v>17</v>
      </c>
      <c r="C61" s="16" t="s">
        <v>175</v>
      </c>
      <c r="D61" s="16">
        <v>1009</v>
      </c>
      <c r="E61" s="16">
        <v>39949.120000000003</v>
      </c>
      <c r="F61" s="16">
        <v>1874.58</v>
      </c>
      <c r="G61" s="16">
        <v>41823.699999999997</v>
      </c>
      <c r="H61" s="16">
        <v>1025</v>
      </c>
      <c r="I61" s="16">
        <v>131.25</v>
      </c>
      <c r="J61" s="16">
        <v>1156.25</v>
      </c>
      <c r="K61" s="16">
        <v>1156.25</v>
      </c>
      <c r="L61" s="16">
        <v>1200</v>
      </c>
      <c r="M61" s="16">
        <v>701.83</v>
      </c>
      <c r="N61" s="16">
        <v>900</v>
      </c>
      <c r="O61" s="1">
        <f>VLOOKUP(B61,CAInstallateurs2016!A$1:M$119,4,FALSE)</f>
        <v>28578.44</v>
      </c>
      <c r="P61" s="2">
        <f t="shared" si="2"/>
        <v>0.46347036437258293</v>
      </c>
      <c r="Q61" s="16">
        <v>1</v>
      </c>
      <c r="R61" s="16">
        <v>5</v>
      </c>
      <c r="S61" s="1">
        <f>VLOOKUP(B61,CAInstallateurs2016!A$1:M$119,12,FALSE)</f>
        <v>3</v>
      </c>
      <c r="T61" s="2">
        <f t="shared" si="3"/>
        <v>0.66666666666666663</v>
      </c>
    </row>
    <row r="62" spans="2:20" ht="15" customHeight="1" x14ac:dyDescent="0.25">
      <c r="B62" t="s">
        <v>109</v>
      </c>
      <c r="C62" s="16" t="s">
        <v>175</v>
      </c>
      <c r="D62" s="16">
        <v>29</v>
      </c>
      <c r="E62" s="16">
        <v>213341.78</v>
      </c>
      <c r="F62" s="16">
        <v>0</v>
      </c>
      <c r="G62" s="16">
        <v>213341.78</v>
      </c>
      <c r="H62" s="16">
        <v>3275</v>
      </c>
      <c r="I62" s="16">
        <v>0</v>
      </c>
      <c r="J62" s="16">
        <v>3275</v>
      </c>
      <c r="K62" s="16">
        <v>3275</v>
      </c>
      <c r="L62" s="16">
        <v>2890</v>
      </c>
      <c r="M62" s="16">
        <v>0</v>
      </c>
      <c r="N62" s="16">
        <v>1950</v>
      </c>
      <c r="O62" s="1">
        <f>VLOOKUP(B62,CAInstallateurs2016!A$1:M$119,4,FALSE)</f>
        <v>145950.57</v>
      </c>
      <c r="P62" s="2">
        <f t="shared" si="2"/>
        <v>0.46173995757604774</v>
      </c>
      <c r="Q62" s="16">
        <v>0</v>
      </c>
      <c r="R62" s="16">
        <v>14</v>
      </c>
      <c r="S62" s="1">
        <f>VLOOKUP(B62,CAInstallateurs2016!A$1:M$119,12,FALSE)</f>
        <v>14</v>
      </c>
      <c r="T62" s="2">
        <f t="shared" si="3"/>
        <v>0</v>
      </c>
    </row>
    <row r="63" spans="2:20" x14ac:dyDescent="0.25">
      <c r="B63" t="s">
        <v>65</v>
      </c>
      <c r="C63" s="16" t="s">
        <v>176</v>
      </c>
      <c r="D63" s="16">
        <v>1035</v>
      </c>
      <c r="E63" s="16">
        <v>46980.22</v>
      </c>
      <c r="F63" s="16">
        <v>0</v>
      </c>
      <c r="G63" s="16">
        <v>46980.22</v>
      </c>
      <c r="H63" s="16">
        <v>1025</v>
      </c>
      <c r="I63" s="16">
        <v>0</v>
      </c>
      <c r="J63" s="16">
        <v>1025</v>
      </c>
      <c r="K63" s="16">
        <v>1107.49</v>
      </c>
      <c r="L63" s="16">
        <v>1153.3399999999999</v>
      </c>
      <c r="M63" s="16">
        <v>805.64</v>
      </c>
      <c r="N63" s="16">
        <v>750</v>
      </c>
      <c r="O63" s="1">
        <f>VLOOKUP(B63,CAInstallateurs2016!A$1:M$119,4,FALSE)</f>
        <v>32447.49</v>
      </c>
      <c r="P63" s="2">
        <f t="shared" si="2"/>
        <v>0.44788456672611654</v>
      </c>
      <c r="Q63" s="16">
        <v>0</v>
      </c>
      <c r="R63" s="16">
        <v>5</v>
      </c>
      <c r="S63" s="1">
        <f>VLOOKUP(B63,CAInstallateurs2016!A$1:M$119,12,FALSE)</f>
        <v>3</v>
      </c>
      <c r="T63" s="2">
        <f t="shared" si="3"/>
        <v>0.66666666666666663</v>
      </c>
    </row>
    <row r="64" spans="2:20" ht="15" customHeight="1" x14ac:dyDescent="0.25">
      <c r="B64" t="s">
        <v>21</v>
      </c>
      <c r="C64" s="16" t="s">
        <v>176</v>
      </c>
      <c r="D64" s="16">
        <v>94</v>
      </c>
      <c r="E64" s="16">
        <v>86888.87</v>
      </c>
      <c r="F64" s="16">
        <v>0</v>
      </c>
      <c r="G64" s="16">
        <v>86888.87</v>
      </c>
      <c r="H64" s="16">
        <v>1625</v>
      </c>
      <c r="I64" s="16">
        <v>0</v>
      </c>
      <c r="J64" s="16">
        <v>1625</v>
      </c>
      <c r="K64" s="16">
        <v>1861.85</v>
      </c>
      <c r="L64" s="16">
        <v>1732.85</v>
      </c>
      <c r="M64" s="16">
        <v>1509.62</v>
      </c>
      <c r="N64" s="16">
        <v>1200</v>
      </c>
      <c r="O64" s="1">
        <f>VLOOKUP(B64,CAInstallateurs2016!A$1:M$119,4,FALSE)</f>
        <v>61949.15</v>
      </c>
      <c r="P64" s="2">
        <f t="shared" si="2"/>
        <v>0.40258373198018044</v>
      </c>
      <c r="Q64" s="16">
        <v>0</v>
      </c>
      <c r="R64" s="16">
        <v>8</v>
      </c>
      <c r="S64" s="1">
        <f>VLOOKUP(B64,CAInstallateurs2016!A$1:M$119,12,FALSE)</f>
        <v>6</v>
      </c>
      <c r="T64" s="2">
        <f t="shared" si="3"/>
        <v>0.33333333333333331</v>
      </c>
    </row>
    <row r="65" spans="2:20" x14ac:dyDescent="0.25">
      <c r="B65" t="s">
        <v>89</v>
      </c>
      <c r="C65" s="16" t="s">
        <v>176</v>
      </c>
      <c r="D65" s="16">
        <v>91</v>
      </c>
      <c r="E65" s="16">
        <v>32184</v>
      </c>
      <c r="F65" s="16">
        <v>0</v>
      </c>
      <c r="G65" s="16">
        <v>32184</v>
      </c>
      <c r="H65" s="16">
        <v>775</v>
      </c>
      <c r="I65" s="16">
        <v>0</v>
      </c>
      <c r="J65" s="16">
        <v>775</v>
      </c>
      <c r="K65" s="16">
        <v>779.46</v>
      </c>
      <c r="L65" s="16">
        <v>800</v>
      </c>
      <c r="M65" s="16">
        <v>548.35</v>
      </c>
      <c r="N65" s="16">
        <v>600</v>
      </c>
      <c r="O65" s="1">
        <f>VLOOKUP(B65,CAInstallateurs2016!A$1:M$119,4,FALSE)</f>
        <v>22982.82</v>
      </c>
      <c r="P65" s="2">
        <f t="shared" si="2"/>
        <v>0.40035034865173202</v>
      </c>
      <c r="Q65" s="16">
        <v>0</v>
      </c>
      <c r="R65" s="16">
        <v>4</v>
      </c>
      <c r="S65" s="1">
        <f>VLOOKUP(B65,CAInstallateurs2016!A$1:M$119,12,FALSE)</f>
        <v>3</v>
      </c>
      <c r="T65" s="2">
        <f t="shared" si="3"/>
        <v>0.33333333333333331</v>
      </c>
    </row>
    <row r="66" spans="2:20" ht="15" customHeight="1" x14ac:dyDescent="0.25">
      <c r="B66" t="s">
        <v>134</v>
      </c>
      <c r="C66" s="16" t="s">
        <v>176</v>
      </c>
      <c r="D66" s="16">
        <v>42</v>
      </c>
      <c r="E66" s="16">
        <v>80730.87</v>
      </c>
      <c r="F66" s="16">
        <v>0</v>
      </c>
      <c r="G66" s="16">
        <v>80730.87</v>
      </c>
      <c r="H66" s="16">
        <v>1559.05</v>
      </c>
      <c r="I66" s="16">
        <v>0</v>
      </c>
      <c r="J66" s="16">
        <v>1559.05</v>
      </c>
      <c r="K66" s="16">
        <v>1655.58</v>
      </c>
      <c r="L66" s="16">
        <v>1546.67</v>
      </c>
      <c r="M66" s="16">
        <v>1405.49</v>
      </c>
      <c r="N66" s="16">
        <v>1050</v>
      </c>
      <c r="O66" s="1">
        <f>VLOOKUP(B66,CAInstallateurs2016!A$1:M$119,4,FALSE)</f>
        <v>58141</v>
      </c>
      <c r="P66" s="2">
        <f t="shared" si="2"/>
        <v>0.38853597289348302</v>
      </c>
      <c r="Q66" s="16">
        <v>0</v>
      </c>
      <c r="R66" s="16">
        <v>7</v>
      </c>
      <c r="S66" s="1">
        <f>VLOOKUP(B66,CAInstallateurs2016!A$1:M$119,12,FALSE)</f>
        <v>5</v>
      </c>
      <c r="T66" s="2">
        <f t="shared" si="3"/>
        <v>0.4</v>
      </c>
    </row>
    <row r="67" spans="2:20" x14ac:dyDescent="0.25">
      <c r="B67" t="s">
        <v>45</v>
      </c>
      <c r="C67" s="16" t="s">
        <v>177</v>
      </c>
      <c r="D67" s="16">
        <v>165</v>
      </c>
      <c r="E67" s="16">
        <v>94610.62</v>
      </c>
      <c r="F67" s="16">
        <v>0</v>
      </c>
      <c r="G67" s="16">
        <v>94610.62</v>
      </c>
      <c r="H67" s="16">
        <v>1675</v>
      </c>
      <c r="I67" s="16">
        <v>0</v>
      </c>
      <c r="J67" s="16">
        <v>1675</v>
      </c>
      <c r="K67" s="16">
        <v>1675</v>
      </c>
      <c r="L67" s="16">
        <v>1850</v>
      </c>
      <c r="M67" s="16">
        <v>1654.83</v>
      </c>
      <c r="N67" s="16">
        <v>1200</v>
      </c>
      <c r="O67" s="1">
        <f>VLOOKUP(B67,CAInstallateurs2016!A$1:M$119,4,FALSE)</f>
        <v>68377.179999999993</v>
      </c>
      <c r="P67" s="2">
        <f t="shared" ref="P67:P98" si="4">(G67-O67)/O67</f>
        <v>0.38365782268294779</v>
      </c>
      <c r="Q67" s="16">
        <v>0</v>
      </c>
      <c r="R67" s="16">
        <v>8</v>
      </c>
      <c r="S67" s="1">
        <f>VLOOKUP(B67,CAInstallateurs2016!A$1:M$119,12,FALSE)</f>
        <v>6</v>
      </c>
      <c r="T67" s="2">
        <f t="shared" ref="T67:T98" si="5">(R67-S67)/S67</f>
        <v>0.33333333333333331</v>
      </c>
    </row>
    <row r="68" spans="2:20" ht="15" customHeight="1" x14ac:dyDescent="0.25">
      <c r="B68" t="s">
        <v>15</v>
      </c>
      <c r="C68" s="16" t="s">
        <v>176</v>
      </c>
      <c r="D68" s="16">
        <v>104</v>
      </c>
      <c r="E68" s="16">
        <v>64754.87</v>
      </c>
      <c r="F68" s="16">
        <v>4160.4799999999996</v>
      </c>
      <c r="G68" s="16">
        <v>68915.350000000006</v>
      </c>
      <c r="H68" s="16">
        <v>1150</v>
      </c>
      <c r="I68" s="16">
        <v>150</v>
      </c>
      <c r="J68" s="16">
        <v>1300</v>
      </c>
      <c r="K68" s="16">
        <v>1300</v>
      </c>
      <c r="L68" s="16">
        <v>1500</v>
      </c>
      <c r="M68" s="16">
        <v>1131.32</v>
      </c>
      <c r="N68" s="16">
        <v>1050</v>
      </c>
      <c r="O68" s="1">
        <f>VLOOKUP(B68,CAInstallateurs2016!A$1:M$119,4,FALSE)</f>
        <v>50502.52</v>
      </c>
      <c r="P68" s="2">
        <f t="shared" si="4"/>
        <v>0.36459230153267619</v>
      </c>
      <c r="Q68" s="16">
        <v>1</v>
      </c>
      <c r="R68" s="16">
        <v>6</v>
      </c>
      <c r="S68" s="1">
        <f>VLOOKUP(B68,CAInstallateurs2016!A$1:M$119,12,FALSE)</f>
        <v>4</v>
      </c>
      <c r="T68" s="2">
        <f t="shared" si="5"/>
        <v>0.5</v>
      </c>
    </row>
    <row r="69" spans="2:20" x14ac:dyDescent="0.25">
      <c r="B69" t="s">
        <v>44</v>
      </c>
      <c r="C69" s="16" t="s">
        <v>176</v>
      </c>
      <c r="D69" s="16">
        <v>19</v>
      </c>
      <c r="E69" s="16">
        <v>153745.15</v>
      </c>
      <c r="F69" s="16">
        <v>0</v>
      </c>
      <c r="G69" s="16">
        <v>153745.15</v>
      </c>
      <c r="H69" s="16">
        <v>3800</v>
      </c>
      <c r="I69" s="16">
        <v>0</v>
      </c>
      <c r="J69" s="16">
        <v>3800</v>
      </c>
      <c r="K69" s="16">
        <v>3800</v>
      </c>
      <c r="L69" s="16">
        <v>3950</v>
      </c>
      <c r="M69" s="16">
        <v>2607.5500000000002</v>
      </c>
      <c r="N69" s="16">
        <v>2850</v>
      </c>
      <c r="O69" s="1">
        <f>VLOOKUP(B69,CAInstallateurs2016!A$1:M$119,4,FALSE)</f>
        <v>112791.89</v>
      </c>
      <c r="P69" s="2">
        <f t="shared" si="4"/>
        <v>0.36308692052238856</v>
      </c>
      <c r="Q69" s="16">
        <v>0</v>
      </c>
      <c r="R69" s="16">
        <v>19</v>
      </c>
      <c r="S69" s="1">
        <f>VLOOKUP(B69,CAInstallateurs2016!A$1:M$119,12,FALSE)</f>
        <v>13</v>
      </c>
      <c r="T69" s="2">
        <f t="shared" si="5"/>
        <v>0.46153846153846156</v>
      </c>
    </row>
    <row r="70" spans="2:20" x14ac:dyDescent="0.25">
      <c r="B70" t="s">
        <v>122</v>
      </c>
      <c r="C70" s="16" t="s">
        <v>176</v>
      </c>
      <c r="D70" s="16">
        <v>118</v>
      </c>
      <c r="E70" s="16">
        <v>62443.19</v>
      </c>
      <c r="F70" s="16">
        <v>14522</v>
      </c>
      <c r="G70" s="16">
        <v>76965.19</v>
      </c>
      <c r="H70" s="16">
        <v>1950</v>
      </c>
      <c r="I70" s="16">
        <v>750</v>
      </c>
      <c r="J70" s="16">
        <v>2700</v>
      </c>
      <c r="K70" s="16">
        <v>3330</v>
      </c>
      <c r="L70" s="16">
        <v>4050</v>
      </c>
      <c r="M70" s="16">
        <v>1260.95</v>
      </c>
      <c r="N70" s="16">
        <v>1500</v>
      </c>
      <c r="O70" s="1">
        <f>VLOOKUP(B70,CAInstallateurs2016!A$1:M$119,4,FALSE)</f>
        <v>57035</v>
      </c>
      <c r="P70" s="2">
        <f t="shared" si="4"/>
        <v>0.34943788901551681</v>
      </c>
      <c r="Q70" s="16">
        <v>4</v>
      </c>
      <c r="R70" s="16">
        <v>9</v>
      </c>
      <c r="S70" s="1">
        <f>VLOOKUP(B70,CAInstallateurs2016!A$1:M$119,12,FALSE)</f>
        <v>6</v>
      </c>
      <c r="T70" s="2">
        <f t="shared" si="5"/>
        <v>0.5</v>
      </c>
    </row>
    <row r="71" spans="2:20" ht="15" customHeight="1" x14ac:dyDescent="0.25">
      <c r="B71" t="s">
        <v>83</v>
      </c>
      <c r="C71" s="16" t="s">
        <v>176</v>
      </c>
      <c r="D71" s="16">
        <v>1013</v>
      </c>
      <c r="E71" s="16">
        <v>36690.5</v>
      </c>
      <c r="F71" s="16">
        <v>0</v>
      </c>
      <c r="G71" s="16">
        <v>36690.5</v>
      </c>
      <c r="H71" s="16">
        <v>968.75</v>
      </c>
      <c r="I71" s="16">
        <v>0</v>
      </c>
      <c r="J71" s="16">
        <v>968.75</v>
      </c>
      <c r="K71" s="16">
        <v>968.75</v>
      </c>
      <c r="L71" s="16">
        <v>1550</v>
      </c>
      <c r="M71" s="16">
        <v>611.63</v>
      </c>
      <c r="N71" s="16">
        <v>600</v>
      </c>
      <c r="O71" s="1">
        <f>VLOOKUP(B71,CAInstallateurs2016!A$1:M$119,4,FALSE)</f>
        <v>27240</v>
      </c>
      <c r="P71" s="2">
        <f t="shared" si="4"/>
        <v>0.34693465491923642</v>
      </c>
      <c r="Q71" s="16">
        <v>0</v>
      </c>
      <c r="R71" s="16">
        <v>4</v>
      </c>
      <c r="S71" s="1">
        <f>VLOOKUP(B71,CAInstallateurs2016!A$1:M$119,12,FALSE)</f>
        <v>2</v>
      </c>
      <c r="T71" s="2">
        <f t="shared" si="5"/>
        <v>1</v>
      </c>
    </row>
    <row r="72" spans="2:20" x14ac:dyDescent="0.25">
      <c r="B72" t="s">
        <v>120</v>
      </c>
      <c r="C72" s="16" t="s">
        <v>175</v>
      </c>
      <c r="D72" s="16">
        <v>1068</v>
      </c>
      <c r="E72" s="16">
        <v>30005.24</v>
      </c>
      <c r="F72" s="16">
        <v>0</v>
      </c>
      <c r="G72" s="16">
        <v>30005.24</v>
      </c>
      <c r="H72" s="16">
        <v>1000</v>
      </c>
      <c r="I72" s="16">
        <v>0</v>
      </c>
      <c r="J72" s="16">
        <v>1000</v>
      </c>
      <c r="K72" s="16">
        <v>1000</v>
      </c>
      <c r="L72" s="16">
        <v>1000</v>
      </c>
      <c r="M72" s="16">
        <v>492.56</v>
      </c>
      <c r="N72" s="16">
        <v>750</v>
      </c>
      <c r="O72" s="1">
        <f>VLOOKUP(B72,CAInstallateurs2016!A$1:M$119,4,FALSE)</f>
        <v>23020.3</v>
      </c>
      <c r="P72" s="2">
        <f t="shared" si="4"/>
        <v>0.3034252377249646</v>
      </c>
      <c r="Q72" s="16">
        <v>0</v>
      </c>
      <c r="R72" s="16">
        <v>5</v>
      </c>
      <c r="S72" s="1">
        <f>VLOOKUP(B72,CAInstallateurs2016!A$1:M$119,12,FALSE)</f>
        <v>3</v>
      </c>
      <c r="T72" s="2">
        <f t="shared" si="5"/>
        <v>0.66666666666666663</v>
      </c>
    </row>
    <row r="73" spans="2:20" x14ac:dyDescent="0.25">
      <c r="B73" t="s">
        <v>50</v>
      </c>
      <c r="C73" s="16" t="s">
        <v>176</v>
      </c>
      <c r="D73" s="16">
        <v>1017</v>
      </c>
      <c r="E73" s="16">
        <v>83648.679999999993</v>
      </c>
      <c r="F73" s="16">
        <v>0</v>
      </c>
      <c r="G73" s="16">
        <v>83648.679999999993</v>
      </c>
      <c r="H73" s="16">
        <v>1525</v>
      </c>
      <c r="I73" s="16">
        <v>0</v>
      </c>
      <c r="J73" s="16">
        <v>1525</v>
      </c>
      <c r="K73" s="16">
        <v>1525</v>
      </c>
      <c r="L73" s="16">
        <v>1550</v>
      </c>
      <c r="M73" s="16">
        <v>0</v>
      </c>
      <c r="N73" s="16">
        <v>1200</v>
      </c>
      <c r="O73" s="1">
        <f>VLOOKUP(B73,CAInstallateurs2016!A$1:M$119,4,FALSE)</f>
        <v>64432.06</v>
      </c>
      <c r="P73" s="2">
        <f t="shared" si="4"/>
        <v>0.2982462457354304</v>
      </c>
      <c r="Q73" s="16">
        <v>0</v>
      </c>
      <c r="R73" s="16">
        <v>8</v>
      </c>
      <c r="S73" s="1">
        <f>VLOOKUP(B73,CAInstallateurs2016!A$1:M$119,12,FALSE)</f>
        <v>6</v>
      </c>
      <c r="T73" s="2">
        <f t="shared" si="5"/>
        <v>0.33333333333333331</v>
      </c>
    </row>
    <row r="74" spans="2:20" x14ac:dyDescent="0.25">
      <c r="B74" t="s">
        <v>108</v>
      </c>
      <c r="C74" s="16" t="s">
        <v>176</v>
      </c>
      <c r="D74" s="16">
        <v>1055</v>
      </c>
      <c r="E74" s="16">
        <v>48735.11</v>
      </c>
      <c r="F74" s="16">
        <v>0</v>
      </c>
      <c r="G74" s="16">
        <v>48735.11</v>
      </c>
      <c r="H74" s="16">
        <v>775</v>
      </c>
      <c r="I74" s="16">
        <v>0</v>
      </c>
      <c r="J74" s="16">
        <v>775</v>
      </c>
      <c r="K74" s="16">
        <v>775</v>
      </c>
      <c r="L74" s="16">
        <v>870</v>
      </c>
      <c r="M74" s="16">
        <v>857.61</v>
      </c>
      <c r="N74" s="16">
        <v>600</v>
      </c>
      <c r="O74" s="1">
        <f>VLOOKUP(B74,CAInstallateurs2016!A$1:M$119,4,FALSE)</f>
        <v>38886.07</v>
      </c>
      <c r="P74" s="2">
        <f t="shared" si="4"/>
        <v>0.25327938770876052</v>
      </c>
      <c r="Q74" s="16">
        <v>0</v>
      </c>
      <c r="R74" s="16">
        <v>4</v>
      </c>
      <c r="S74" s="1">
        <f>VLOOKUP(B74,CAInstallateurs2016!A$1:M$119,12,FALSE)</f>
        <v>3</v>
      </c>
      <c r="T74" s="2">
        <f t="shared" si="5"/>
        <v>0.33333333333333331</v>
      </c>
    </row>
    <row r="75" spans="2:20" x14ac:dyDescent="0.25">
      <c r="B75" t="s">
        <v>70</v>
      </c>
      <c r="C75" s="16" t="s">
        <v>176</v>
      </c>
      <c r="D75" s="16">
        <v>64</v>
      </c>
      <c r="E75" s="16">
        <v>22986.91</v>
      </c>
      <c r="F75" s="16">
        <v>0</v>
      </c>
      <c r="G75" s="16">
        <v>22986.91</v>
      </c>
      <c r="H75" s="16">
        <v>400</v>
      </c>
      <c r="I75" s="16">
        <v>0</v>
      </c>
      <c r="J75" s="16">
        <v>400</v>
      </c>
      <c r="K75" s="16">
        <v>400</v>
      </c>
      <c r="L75" s="16">
        <v>600</v>
      </c>
      <c r="M75" s="16">
        <v>399.35</v>
      </c>
      <c r="N75" s="16">
        <v>300</v>
      </c>
      <c r="O75" s="1">
        <f>VLOOKUP(B75,CAInstallateurs2016!A$1:M$119,4,FALSE)</f>
        <v>18850.89</v>
      </c>
      <c r="P75" s="2">
        <f t="shared" si="4"/>
        <v>0.2194071473548464</v>
      </c>
      <c r="Q75" s="16">
        <v>0</v>
      </c>
      <c r="R75" s="16">
        <v>2</v>
      </c>
      <c r="S75" s="1">
        <f>VLOOKUP(B75,CAInstallateurs2016!A$1:M$119,12,FALSE)</f>
        <v>2</v>
      </c>
      <c r="T75" s="2">
        <f t="shared" si="5"/>
        <v>0</v>
      </c>
    </row>
    <row r="76" spans="2:20" x14ac:dyDescent="0.25">
      <c r="B76" t="s">
        <v>110</v>
      </c>
      <c r="C76" s="16" t="s">
        <v>177</v>
      </c>
      <c r="D76" s="16">
        <v>31</v>
      </c>
      <c r="E76" s="16">
        <v>153781</v>
      </c>
      <c r="F76" s="16">
        <v>0</v>
      </c>
      <c r="G76" s="16">
        <v>153781</v>
      </c>
      <c r="H76" s="16">
        <v>2800</v>
      </c>
      <c r="I76" s="16">
        <v>0</v>
      </c>
      <c r="J76" s="16">
        <v>2800</v>
      </c>
      <c r="K76" s="16">
        <v>2817.95</v>
      </c>
      <c r="L76" s="16">
        <v>2800</v>
      </c>
      <c r="M76" s="16">
        <v>2687.62</v>
      </c>
      <c r="N76" s="16">
        <v>2100</v>
      </c>
      <c r="O76" s="1">
        <f>VLOOKUP(B76,CAInstallateurs2016!A$1:M$119,4,FALSE)</f>
        <v>130971.45</v>
      </c>
      <c r="P76" s="2">
        <f t="shared" si="4"/>
        <v>0.17415665780595696</v>
      </c>
      <c r="Q76" s="16">
        <v>0</v>
      </c>
      <c r="R76" s="16">
        <v>14</v>
      </c>
      <c r="S76" s="1">
        <f>VLOOKUP(B76,CAInstallateurs2016!A$1:M$119,12,FALSE)</f>
        <v>10</v>
      </c>
      <c r="T76" s="2">
        <f t="shared" si="5"/>
        <v>0.4</v>
      </c>
    </row>
    <row r="77" spans="2:20" ht="15" customHeight="1" x14ac:dyDescent="0.25">
      <c r="B77" t="s">
        <v>121</v>
      </c>
      <c r="C77" s="16" t="s">
        <v>175</v>
      </c>
      <c r="D77" s="16">
        <v>117</v>
      </c>
      <c r="E77" s="16">
        <v>17680</v>
      </c>
      <c r="F77" s="16">
        <v>0</v>
      </c>
      <c r="G77" s="16">
        <v>17680</v>
      </c>
      <c r="H77" s="16">
        <v>400</v>
      </c>
      <c r="I77" s="16">
        <v>0</v>
      </c>
      <c r="J77" s="16">
        <v>400</v>
      </c>
      <c r="K77" s="16">
        <v>400</v>
      </c>
      <c r="L77" s="16">
        <v>400</v>
      </c>
      <c r="M77" s="16">
        <v>0</v>
      </c>
      <c r="N77" s="16">
        <v>300</v>
      </c>
      <c r="O77" s="1">
        <f>VLOOKUP(B77,CAInstallateurs2016!A$1:M$119,4,FALSE)</f>
        <v>15774</v>
      </c>
      <c r="P77" s="2">
        <f t="shared" si="4"/>
        <v>0.1208317484468112</v>
      </c>
      <c r="Q77" s="16">
        <v>0</v>
      </c>
      <c r="R77" s="16">
        <v>2</v>
      </c>
      <c r="S77" s="1">
        <f>VLOOKUP(B77,CAInstallateurs2016!A$1:M$119,12,FALSE)</f>
        <v>2</v>
      </c>
      <c r="T77" s="2">
        <f t="shared" si="5"/>
        <v>0</v>
      </c>
    </row>
    <row r="78" spans="2:20" ht="15" customHeight="1" x14ac:dyDescent="0.25">
      <c r="B78" t="s">
        <v>28</v>
      </c>
      <c r="C78" s="16" t="s">
        <v>176</v>
      </c>
      <c r="D78" s="16">
        <v>81</v>
      </c>
      <c r="E78" s="16">
        <v>30607.82</v>
      </c>
      <c r="F78" s="16">
        <v>0</v>
      </c>
      <c r="G78" s="16">
        <v>30607.82</v>
      </c>
      <c r="H78" s="16">
        <v>650</v>
      </c>
      <c r="I78" s="16">
        <v>0</v>
      </c>
      <c r="J78" s="16">
        <v>650</v>
      </c>
      <c r="K78" s="16">
        <v>708.73</v>
      </c>
      <c r="L78" s="16">
        <v>450</v>
      </c>
      <c r="M78" s="16">
        <v>531.83000000000004</v>
      </c>
      <c r="N78" s="16">
        <v>450</v>
      </c>
      <c r="O78" s="1">
        <f>VLOOKUP(B78,CAInstallateurs2016!A$1:M$119,4,FALSE)</f>
        <v>28130.81</v>
      </c>
      <c r="P78" s="2">
        <f t="shared" si="4"/>
        <v>8.8053276816415824E-2</v>
      </c>
      <c r="Q78" s="16">
        <v>0</v>
      </c>
      <c r="R78" s="16">
        <v>3</v>
      </c>
      <c r="S78" s="1">
        <f>VLOOKUP(B78,CAInstallateurs2016!A$1:M$119,12,FALSE)</f>
        <v>3</v>
      </c>
      <c r="T78" s="2">
        <f t="shared" si="5"/>
        <v>0</v>
      </c>
    </row>
    <row r="79" spans="2:20" x14ac:dyDescent="0.25">
      <c r="B79" t="s">
        <v>100</v>
      </c>
      <c r="C79" s="16" t="s">
        <v>176</v>
      </c>
      <c r="D79" s="16">
        <v>52</v>
      </c>
      <c r="E79" s="16">
        <v>139838.79999999999</v>
      </c>
      <c r="F79" s="16">
        <v>14591.32</v>
      </c>
      <c r="G79" s="16">
        <v>154430.12</v>
      </c>
      <c r="H79" s="16">
        <v>2930</v>
      </c>
      <c r="I79" s="16">
        <v>543.75</v>
      </c>
      <c r="J79" s="16">
        <v>3473.75</v>
      </c>
      <c r="K79" s="16">
        <v>3473.75</v>
      </c>
      <c r="L79" s="16">
        <v>4500</v>
      </c>
      <c r="M79" s="16">
        <v>2383.1799999999998</v>
      </c>
      <c r="N79" s="16">
        <v>2700</v>
      </c>
      <c r="O79" s="1">
        <f>VLOOKUP(B79,CAInstallateurs2016!A$1:M$119,4,FALSE)</f>
        <v>142535.16</v>
      </c>
      <c r="P79" s="2">
        <f t="shared" si="4"/>
        <v>8.3452812625319894E-2</v>
      </c>
      <c r="Q79" s="16">
        <v>4</v>
      </c>
      <c r="R79" s="16">
        <v>14</v>
      </c>
      <c r="S79" s="1">
        <f>VLOOKUP(B79,CAInstallateurs2016!A$1:M$119,12,FALSE)</f>
        <v>15</v>
      </c>
      <c r="T79" s="2">
        <f t="shared" si="5"/>
        <v>-6.6666666666666666E-2</v>
      </c>
    </row>
    <row r="80" spans="2:20" x14ac:dyDescent="0.25">
      <c r="B80" t="s">
        <v>79</v>
      </c>
      <c r="C80" s="16" t="s">
        <v>175</v>
      </c>
      <c r="D80" s="16">
        <v>1007</v>
      </c>
      <c r="E80" s="16">
        <v>367780.76</v>
      </c>
      <c r="F80" s="16">
        <v>0</v>
      </c>
      <c r="G80" s="16">
        <v>367780.76</v>
      </c>
      <c r="H80" s="16">
        <v>8800</v>
      </c>
      <c r="I80" s="16">
        <v>0</v>
      </c>
      <c r="J80" s="16">
        <v>8800</v>
      </c>
      <c r="K80" s="16">
        <v>9000</v>
      </c>
      <c r="L80" s="16">
        <v>10250</v>
      </c>
      <c r="M80" s="16">
        <v>0</v>
      </c>
      <c r="N80" s="16">
        <v>6150</v>
      </c>
      <c r="O80" s="1">
        <f>VLOOKUP(B80,CAInstallateurs2016!A$1:M$119,4,FALSE)</f>
        <v>341194.21</v>
      </c>
      <c r="P80" s="2">
        <f t="shared" si="4"/>
        <v>7.7922043284380432E-2</v>
      </c>
      <c r="Q80" s="16">
        <v>0</v>
      </c>
      <c r="R80" s="16">
        <v>42</v>
      </c>
      <c r="S80" s="1">
        <f>VLOOKUP(B80,CAInstallateurs2016!A$1:M$119,12,FALSE)</f>
        <v>41</v>
      </c>
      <c r="T80" s="2">
        <f t="shared" si="5"/>
        <v>2.4390243902439025E-2</v>
      </c>
    </row>
    <row r="81" spans="2:20" ht="15" customHeight="1" x14ac:dyDescent="0.25">
      <c r="B81" t="s">
        <v>38</v>
      </c>
      <c r="C81" s="16" t="s">
        <v>175</v>
      </c>
      <c r="D81" s="16">
        <v>138</v>
      </c>
      <c r="E81" s="16">
        <v>105952.08</v>
      </c>
      <c r="F81" s="16">
        <v>22332.95</v>
      </c>
      <c r="G81" s="16">
        <v>128285.03</v>
      </c>
      <c r="H81" s="16">
        <v>3200</v>
      </c>
      <c r="I81" s="16">
        <v>862.5</v>
      </c>
      <c r="J81" s="16">
        <v>4062.5</v>
      </c>
      <c r="K81" s="16">
        <v>4062.5</v>
      </c>
      <c r="L81" s="16">
        <v>4550</v>
      </c>
      <c r="M81" s="16">
        <v>1924.85</v>
      </c>
      <c r="N81" s="16">
        <v>3000</v>
      </c>
      <c r="O81" s="1">
        <f>VLOOKUP(B81,CAInstallateurs2016!A$1:M$119,4,FALSE)</f>
        <v>120043.07</v>
      </c>
      <c r="P81" s="2">
        <f t="shared" si="4"/>
        <v>6.8658357371233436E-2</v>
      </c>
      <c r="Q81" s="16">
        <v>7</v>
      </c>
      <c r="R81" s="16">
        <v>14</v>
      </c>
      <c r="S81" s="1">
        <f>VLOOKUP(B81,CAInstallateurs2016!A$1:M$119,12,FALSE)</f>
        <v>17</v>
      </c>
      <c r="T81" s="2">
        <f t="shared" si="5"/>
        <v>-0.17647058823529413</v>
      </c>
    </row>
    <row r="82" spans="2:20" x14ac:dyDescent="0.25">
      <c r="B82" t="s">
        <v>18</v>
      </c>
      <c r="C82" s="16" t="s">
        <v>176</v>
      </c>
      <c r="D82" s="16">
        <v>5</v>
      </c>
      <c r="E82" s="16">
        <v>123016.68</v>
      </c>
      <c r="F82" s="16">
        <v>19230.689999999999</v>
      </c>
      <c r="G82" s="16">
        <v>142247.37</v>
      </c>
      <c r="H82" s="16">
        <v>2400</v>
      </c>
      <c r="I82" s="16">
        <v>600</v>
      </c>
      <c r="J82" s="16">
        <v>3000</v>
      </c>
      <c r="K82" s="16">
        <v>3000</v>
      </c>
      <c r="L82" s="16">
        <v>3900</v>
      </c>
      <c r="M82" s="16">
        <v>2249.44</v>
      </c>
      <c r="N82" s="16">
        <v>2400</v>
      </c>
      <c r="O82" s="1">
        <f>VLOOKUP(B82,CAInstallateurs2016!A$1:M$119,4,FALSE)</f>
        <v>134829.72</v>
      </c>
      <c r="P82" s="2">
        <f t="shared" si="4"/>
        <v>5.5014947742975315E-2</v>
      </c>
      <c r="Q82" s="16">
        <v>4</v>
      </c>
      <c r="R82" s="16">
        <v>12</v>
      </c>
      <c r="S82" s="1">
        <f>VLOOKUP(B82,CAInstallateurs2016!A$1:M$119,12,FALSE)</f>
        <v>14</v>
      </c>
      <c r="T82" s="2">
        <f t="shared" si="5"/>
        <v>-0.14285714285714285</v>
      </c>
    </row>
    <row r="83" spans="2:20" x14ac:dyDescent="0.25">
      <c r="B83" t="s">
        <v>105</v>
      </c>
      <c r="C83" s="16" t="s">
        <v>176</v>
      </c>
      <c r="D83" s="16">
        <v>88</v>
      </c>
      <c r="E83" s="16">
        <v>171642.96</v>
      </c>
      <c r="F83" s="16">
        <v>0</v>
      </c>
      <c r="G83" s="16">
        <v>171642.96</v>
      </c>
      <c r="H83" s="16">
        <v>3705</v>
      </c>
      <c r="I83" s="16">
        <v>0</v>
      </c>
      <c r="J83" s="16">
        <v>3705</v>
      </c>
      <c r="K83" s="16">
        <v>3705</v>
      </c>
      <c r="L83" s="16">
        <v>4850</v>
      </c>
      <c r="M83" s="16">
        <v>2833.98</v>
      </c>
      <c r="N83" s="16">
        <v>2700</v>
      </c>
      <c r="O83" s="1">
        <f>VLOOKUP(B83,CAInstallateurs2016!A$1:M$119,4,FALSE)</f>
        <v>166281.94</v>
      </c>
      <c r="P83" s="2">
        <f t="shared" si="4"/>
        <v>3.2240542779330028E-2</v>
      </c>
      <c r="Q83" s="16">
        <v>0</v>
      </c>
      <c r="R83" s="16">
        <v>18</v>
      </c>
      <c r="S83" s="1">
        <f>VLOOKUP(B83,CAInstallateurs2016!A$1:M$119,12,FALSE)</f>
        <v>18</v>
      </c>
      <c r="T83" s="2">
        <f t="shared" si="5"/>
        <v>0</v>
      </c>
    </row>
    <row r="84" spans="2:20" x14ac:dyDescent="0.25">
      <c r="B84" t="s">
        <v>116</v>
      </c>
      <c r="C84" s="16" t="s">
        <v>175</v>
      </c>
      <c r="D84" s="16">
        <v>130</v>
      </c>
      <c r="E84" s="16">
        <v>41922.300000000003</v>
      </c>
      <c r="F84" s="16">
        <v>0</v>
      </c>
      <c r="G84" s="16">
        <v>41922.300000000003</v>
      </c>
      <c r="H84" s="16">
        <v>875</v>
      </c>
      <c r="I84" s="16">
        <v>0</v>
      </c>
      <c r="J84" s="16">
        <v>875</v>
      </c>
      <c r="K84" s="16">
        <v>875</v>
      </c>
      <c r="L84" s="16">
        <v>800</v>
      </c>
      <c r="M84" s="16">
        <v>0</v>
      </c>
      <c r="N84" s="16">
        <v>600</v>
      </c>
      <c r="O84" s="1">
        <f>VLOOKUP(B84,CAInstallateurs2016!A$1:M$119,4,FALSE)</f>
        <v>41552.35</v>
      </c>
      <c r="P84" s="2">
        <f t="shared" si="4"/>
        <v>8.9032268933045763E-3</v>
      </c>
      <c r="Q84" s="16">
        <v>0</v>
      </c>
      <c r="R84" s="16">
        <v>4</v>
      </c>
      <c r="S84" s="1">
        <f>VLOOKUP(B84,CAInstallateurs2016!A$1:M$119,12,FALSE)</f>
        <v>2</v>
      </c>
      <c r="T84" s="2">
        <f t="shared" si="5"/>
        <v>1</v>
      </c>
    </row>
    <row r="85" spans="2:20" x14ac:dyDescent="0.25">
      <c r="B85" t="s">
        <v>35</v>
      </c>
      <c r="C85" s="16" t="s">
        <v>175</v>
      </c>
      <c r="D85" s="16">
        <v>30</v>
      </c>
      <c r="E85" s="16">
        <v>61619.94</v>
      </c>
      <c r="F85" s="16">
        <v>9774.35</v>
      </c>
      <c r="G85" s="16">
        <v>71394.289999999994</v>
      </c>
      <c r="H85" s="16">
        <v>1250</v>
      </c>
      <c r="I85" s="16">
        <v>360</v>
      </c>
      <c r="J85" s="16">
        <v>1610</v>
      </c>
      <c r="K85" s="16">
        <v>1610</v>
      </c>
      <c r="L85" s="16">
        <v>1600</v>
      </c>
      <c r="M85" s="16">
        <v>0</v>
      </c>
      <c r="N85" s="16">
        <v>1200</v>
      </c>
      <c r="O85" s="1">
        <f>VLOOKUP(B85,CAInstallateurs2016!A$1:M$119,4,FALSE)</f>
        <v>71893.77</v>
      </c>
      <c r="P85" s="2">
        <f t="shared" si="4"/>
        <v>-6.9474726391453735E-3</v>
      </c>
      <c r="Q85" s="16">
        <v>2</v>
      </c>
      <c r="R85" s="16">
        <v>6</v>
      </c>
      <c r="S85" s="1">
        <f>VLOOKUP(B85,CAInstallateurs2016!A$1:M$119,12,FALSE)</f>
        <v>8</v>
      </c>
      <c r="T85" s="2">
        <f t="shared" si="5"/>
        <v>-0.25</v>
      </c>
    </row>
    <row r="86" spans="2:20" x14ac:dyDescent="0.25">
      <c r="B86" t="s">
        <v>29</v>
      </c>
      <c r="C86" s="16" t="s">
        <v>176</v>
      </c>
      <c r="D86" s="16">
        <v>82</v>
      </c>
      <c r="E86" s="16">
        <v>80735.759999999995</v>
      </c>
      <c r="F86" s="16">
        <v>0</v>
      </c>
      <c r="G86" s="16">
        <v>80735.759999999995</v>
      </c>
      <c r="H86" s="16">
        <v>1837.76</v>
      </c>
      <c r="I86" s="16">
        <v>0</v>
      </c>
      <c r="J86" s="16">
        <v>1837.76</v>
      </c>
      <c r="K86" s="16">
        <v>1837.76</v>
      </c>
      <c r="L86" s="16">
        <v>2050</v>
      </c>
      <c r="M86" s="16">
        <v>1379.06</v>
      </c>
      <c r="N86" s="16">
        <v>1500</v>
      </c>
      <c r="O86" s="1">
        <f>VLOOKUP(B86,CAInstallateurs2016!A$1:M$119,4,FALSE)</f>
        <v>81564.210000000006</v>
      </c>
      <c r="P86" s="2">
        <f t="shared" si="4"/>
        <v>-1.0157028431955775E-2</v>
      </c>
      <c r="Q86" s="16">
        <v>0</v>
      </c>
      <c r="R86" s="16">
        <v>10</v>
      </c>
      <c r="S86" s="1">
        <f>VLOOKUP(B86,CAInstallateurs2016!A$1:M$119,12,FALSE)</f>
        <v>8</v>
      </c>
      <c r="T86" s="2">
        <f t="shared" si="5"/>
        <v>0.25</v>
      </c>
    </row>
    <row r="87" spans="2:20" ht="15" customHeight="1" x14ac:dyDescent="0.25">
      <c r="B87" t="s">
        <v>77</v>
      </c>
      <c r="C87" s="16" t="s">
        <v>176</v>
      </c>
      <c r="D87" s="16">
        <v>1037</v>
      </c>
      <c r="E87" s="16">
        <v>8788.4699999999993</v>
      </c>
      <c r="F87" s="16">
        <v>0</v>
      </c>
      <c r="G87" s="16">
        <v>8788.4699999999993</v>
      </c>
      <c r="H87" s="16">
        <v>200</v>
      </c>
      <c r="I87" s="16">
        <v>0</v>
      </c>
      <c r="J87" s="16">
        <v>200</v>
      </c>
      <c r="K87" s="16">
        <v>200</v>
      </c>
      <c r="L87" s="16">
        <v>200</v>
      </c>
      <c r="M87" s="16">
        <v>150.80000000000001</v>
      </c>
      <c r="N87" s="16">
        <v>150</v>
      </c>
      <c r="O87" s="1">
        <f>VLOOKUP(B87,CAInstallateurs2016!A$1:M$119,4,FALSE)</f>
        <v>8931.07</v>
      </c>
      <c r="P87" s="2">
        <f t="shared" si="4"/>
        <v>-1.5966731869753611E-2</v>
      </c>
      <c r="Q87" s="16">
        <v>0</v>
      </c>
      <c r="R87" s="16">
        <v>1</v>
      </c>
      <c r="S87" s="1">
        <f>VLOOKUP(B87,CAInstallateurs2016!A$1:M$119,12,FALSE)</f>
        <v>1</v>
      </c>
      <c r="T87" s="2">
        <f t="shared" si="5"/>
        <v>0</v>
      </c>
    </row>
    <row r="88" spans="2:20" x14ac:dyDescent="0.25">
      <c r="B88" t="s">
        <v>115</v>
      </c>
      <c r="C88" s="16" t="s">
        <v>176</v>
      </c>
      <c r="D88" s="16">
        <v>113</v>
      </c>
      <c r="E88" s="16">
        <v>168503.41</v>
      </c>
      <c r="F88" s="16">
        <v>3958</v>
      </c>
      <c r="G88" s="16">
        <v>172461.41</v>
      </c>
      <c r="H88" s="16">
        <v>3814.5</v>
      </c>
      <c r="I88" s="16">
        <v>125</v>
      </c>
      <c r="J88" s="16">
        <v>3939.5</v>
      </c>
      <c r="K88" s="16">
        <v>3939.5</v>
      </c>
      <c r="L88" s="16">
        <v>4050</v>
      </c>
      <c r="M88" s="16">
        <v>0</v>
      </c>
      <c r="N88" s="16">
        <v>2700</v>
      </c>
      <c r="O88" s="1">
        <f>VLOOKUP(B88,CAInstallateurs2016!A$1:M$119,4,FALSE)</f>
        <v>175629.04</v>
      </c>
      <c r="P88" s="2">
        <f t="shared" si="4"/>
        <v>-1.8035912511962741E-2</v>
      </c>
      <c r="Q88" s="16">
        <v>1</v>
      </c>
      <c r="R88" s="16">
        <v>17</v>
      </c>
      <c r="S88" s="1">
        <f>VLOOKUP(B88,CAInstallateurs2016!A$1:M$119,12,FALSE)</f>
        <v>16</v>
      </c>
      <c r="T88" s="2">
        <f t="shared" si="5"/>
        <v>6.25E-2</v>
      </c>
    </row>
    <row r="89" spans="2:20" ht="15" customHeight="1" x14ac:dyDescent="0.25">
      <c r="B89" t="s">
        <v>92</v>
      </c>
      <c r="C89" s="16" t="s">
        <v>176</v>
      </c>
      <c r="D89" s="16">
        <v>32</v>
      </c>
      <c r="E89" s="16">
        <v>107380.66</v>
      </c>
      <c r="F89" s="16">
        <v>6490.26</v>
      </c>
      <c r="G89" s="16">
        <v>113870.92</v>
      </c>
      <c r="H89" s="16">
        <v>2375</v>
      </c>
      <c r="I89" s="16">
        <v>150</v>
      </c>
      <c r="J89" s="16">
        <v>2525</v>
      </c>
      <c r="K89" s="16">
        <v>2514.89</v>
      </c>
      <c r="L89" s="16">
        <v>2600</v>
      </c>
      <c r="M89" s="16">
        <v>0</v>
      </c>
      <c r="N89" s="16">
        <v>1950</v>
      </c>
      <c r="O89" s="1">
        <f>VLOOKUP(B89,CAInstallateurs2016!A$1:M$119,4,FALSE)</f>
        <v>117604.52</v>
      </c>
      <c r="P89" s="2">
        <f t="shared" si="4"/>
        <v>-3.1747079108864235E-2</v>
      </c>
      <c r="Q89" s="16">
        <v>1</v>
      </c>
      <c r="R89" s="16">
        <v>12</v>
      </c>
      <c r="S89" s="1">
        <f>VLOOKUP(B89,CAInstallateurs2016!A$1:M$119,12,FALSE)</f>
        <v>12</v>
      </c>
      <c r="T89" s="2">
        <f t="shared" si="5"/>
        <v>0</v>
      </c>
    </row>
    <row r="90" spans="2:20" x14ac:dyDescent="0.25">
      <c r="B90" t="s">
        <v>99</v>
      </c>
      <c r="C90" s="16" t="s">
        <v>177</v>
      </c>
      <c r="D90" s="16">
        <v>9</v>
      </c>
      <c r="E90" s="16">
        <v>74596.34</v>
      </c>
      <c r="F90" s="16">
        <v>0</v>
      </c>
      <c r="G90" s="16">
        <v>74596.34</v>
      </c>
      <c r="H90" s="16">
        <v>1980</v>
      </c>
      <c r="I90" s="16">
        <v>0</v>
      </c>
      <c r="J90" s="16">
        <v>1980</v>
      </c>
      <c r="K90" s="16">
        <v>1980</v>
      </c>
      <c r="L90" s="16">
        <v>1400</v>
      </c>
      <c r="M90" s="16">
        <v>1276.3699999999999</v>
      </c>
      <c r="N90" s="16">
        <v>1200</v>
      </c>
      <c r="O90" s="1">
        <f>VLOOKUP(B90,CAInstallateurs2016!A$1:M$119,4,FALSE)</f>
        <v>78088.53</v>
      </c>
      <c r="P90" s="2">
        <f t="shared" si="4"/>
        <v>-4.4720908435592302E-2</v>
      </c>
      <c r="Q90" s="16">
        <v>0</v>
      </c>
      <c r="R90" s="16">
        <v>9</v>
      </c>
      <c r="S90" s="1">
        <f>VLOOKUP(B90,CAInstallateurs2016!A$1:M$119,12,FALSE)</f>
        <v>9</v>
      </c>
      <c r="T90" s="2">
        <f t="shared" si="5"/>
        <v>0</v>
      </c>
    </row>
    <row r="91" spans="2:20" ht="15" customHeight="1" x14ac:dyDescent="0.25">
      <c r="B91" t="s">
        <v>123</v>
      </c>
      <c r="C91" s="16" t="s">
        <v>175</v>
      </c>
      <c r="D91" s="16">
        <v>1021</v>
      </c>
      <c r="E91" s="16">
        <v>25523.79</v>
      </c>
      <c r="F91" s="16">
        <v>0</v>
      </c>
      <c r="G91" s="16">
        <v>25523.79</v>
      </c>
      <c r="H91" s="16">
        <v>450</v>
      </c>
      <c r="I91" s="16">
        <v>0</v>
      </c>
      <c r="J91" s="16">
        <v>450</v>
      </c>
      <c r="K91" s="16">
        <v>450</v>
      </c>
      <c r="L91" s="16">
        <v>400</v>
      </c>
      <c r="M91" s="16">
        <v>448.81</v>
      </c>
      <c r="N91" s="16">
        <v>300</v>
      </c>
      <c r="O91" s="1">
        <f>VLOOKUP(B91,CAInstallateurs2016!A$1:M$119,4,FALSE)</f>
        <v>26736.5</v>
      </c>
      <c r="P91" s="2">
        <f t="shared" si="4"/>
        <v>-4.5357844145643561E-2</v>
      </c>
      <c r="Q91" s="16">
        <v>0</v>
      </c>
      <c r="R91" s="16">
        <v>2</v>
      </c>
      <c r="S91" s="1">
        <f>VLOOKUP(B91,CAInstallateurs2016!A$1:M$119,12,FALSE)</f>
        <v>2</v>
      </c>
      <c r="T91" s="2">
        <f t="shared" si="5"/>
        <v>0</v>
      </c>
    </row>
    <row r="92" spans="2:20" ht="15" customHeight="1" x14ac:dyDescent="0.25">
      <c r="B92" t="s">
        <v>52</v>
      </c>
      <c r="C92" s="16" t="s">
        <v>176</v>
      </c>
      <c r="D92" s="16">
        <v>89</v>
      </c>
      <c r="E92" s="16">
        <v>87294.46</v>
      </c>
      <c r="F92" s="16">
        <v>0</v>
      </c>
      <c r="G92" s="16">
        <v>87294.46</v>
      </c>
      <c r="H92" s="16">
        <v>1800</v>
      </c>
      <c r="I92" s="16">
        <v>0</v>
      </c>
      <c r="J92" s="16">
        <v>1800</v>
      </c>
      <c r="K92" s="16">
        <v>1800</v>
      </c>
      <c r="L92" s="16">
        <v>1850</v>
      </c>
      <c r="M92" s="16">
        <v>0</v>
      </c>
      <c r="N92" s="16">
        <v>1350</v>
      </c>
      <c r="O92" s="1">
        <f>VLOOKUP(B92,CAInstallateurs2016!A$1:M$119,4,FALSE)</f>
        <v>98525.23</v>
      </c>
      <c r="P92" s="2">
        <f t="shared" si="4"/>
        <v>-0.11398877221600995</v>
      </c>
      <c r="Q92" s="16">
        <v>0</v>
      </c>
      <c r="R92" s="16">
        <v>9</v>
      </c>
      <c r="S92" s="1">
        <f>VLOOKUP(B92,CAInstallateurs2016!A$1:M$119,12,FALSE)</f>
        <v>10</v>
      </c>
      <c r="T92" s="2">
        <f t="shared" si="5"/>
        <v>-0.1</v>
      </c>
    </row>
    <row r="93" spans="2:20" x14ac:dyDescent="0.25">
      <c r="B93" t="s">
        <v>139</v>
      </c>
      <c r="C93" s="16" t="s">
        <v>175</v>
      </c>
      <c r="D93" s="16">
        <v>141</v>
      </c>
      <c r="E93" s="16">
        <v>15875.67</v>
      </c>
      <c r="F93" s="16">
        <v>0</v>
      </c>
      <c r="G93" s="16">
        <v>15875.67</v>
      </c>
      <c r="H93" s="16">
        <v>353</v>
      </c>
      <c r="I93" s="16">
        <v>0</v>
      </c>
      <c r="J93" s="16">
        <v>353</v>
      </c>
      <c r="K93" s="16">
        <v>353</v>
      </c>
      <c r="L93" s="16">
        <v>600</v>
      </c>
      <c r="M93" s="16">
        <v>0</v>
      </c>
      <c r="N93" s="16">
        <v>450</v>
      </c>
      <c r="O93" s="1">
        <f>VLOOKUP(B93,CAInstallateurs2016!A$1:M$119,4,FALSE)</f>
        <v>18266.46</v>
      </c>
      <c r="P93" s="2">
        <f t="shared" si="4"/>
        <v>-0.13088414503959711</v>
      </c>
      <c r="Q93" s="16">
        <v>0</v>
      </c>
      <c r="R93" s="16">
        <v>3</v>
      </c>
      <c r="S93" s="1">
        <f>VLOOKUP(B93,CAInstallateurs2016!A$1:M$119,12,FALSE)</f>
        <v>3</v>
      </c>
      <c r="T93" s="2">
        <f t="shared" si="5"/>
        <v>0</v>
      </c>
    </row>
    <row r="94" spans="2:20" x14ac:dyDescent="0.25">
      <c r="B94" t="s">
        <v>56</v>
      </c>
      <c r="C94" s="16" t="s">
        <v>175</v>
      </c>
      <c r="D94" s="16">
        <v>93</v>
      </c>
      <c r="E94" s="16">
        <v>36049.15</v>
      </c>
      <c r="F94" s="16">
        <v>0</v>
      </c>
      <c r="G94" s="16">
        <v>36049.15</v>
      </c>
      <c r="H94" s="16">
        <v>812.5</v>
      </c>
      <c r="I94" s="16">
        <v>0</v>
      </c>
      <c r="J94" s="16">
        <v>812.5</v>
      </c>
      <c r="K94" s="16">
        <v>812.5</v>
      </c>
      <c r="L94" s="16">
        <v>600</v>
      </c>
      <c r="M94" s="16">
        <v>0</v>
      </c>
      <c r="N94" s="16">
        <v>450</v>
      </c>
      <c r="O94" s="1">
        <f>VLOOKUP(B94,CAInstallateurs2016!A$1:M$119,4,FALSE)</f>
        <v>42086.33</v>
      </c>
      <c r="P94" s="2">
        <f t="shared" si="4"/>
        <v>-0.14344752797404764</v>
      </c>
      <c r="Q94" s="16">
        <v>0</v>
      </c>
      <c r="R94" s="16">
        <v>3</v>
      </c>
      <c r="S94" s="1">
        <f>VLOOKUP(B94,CAInstallateurs2016!A$1:M$119,12,FALSE)</f>
        <v>4</v>
      </c>
      <c r="T94" s="2">
        <f t="shared" si="5"/>
        <v>-0.25</v>
      </c>
    </row>
    <row r="95" spans="2:20" x14ac:dyDescent="0.25">
      <c r="B95" t="s">
        <v>132</v>
      </c>
      <c r="C95" s="16" t="s">
        <v>176</v>
      </c>
      <c r="D95" s="16">
        <v>128</v>
      </c>
      <c r="E95" s="16">
        <v>27953.46</v>
      </c>
      <c r="F95" s="16">
        <v>0</v>
      </c>
      <c r="G95" s="16">
        <v>27953.46</v>
      </c>
      <c r="H95" s="16">
        <v>600</v>
      </c>
      <c r="I95" s="16">
        <v>0</v>
      </c>
      <c r="J95" s="16">
        <v>600</v>
      </c>
      <c r="K95" s="16">
        <v>640.33000000000004</v>
      </c>
      <c r="L95" s="16">
        <v>650</v>
      </c>
      <c r="M95" s="16">
        <v>480.5</v>
      </c>
      <c r="N95" s="16">
        <v>450</v>
      </c>
      <c r="O95" s="1">
        <f>VLOOKUP(B95,CAInstallateurs2016!A$1:M$119,4,FALSE)</f>
        <v>33785.949999999997</v>
      </c>
      <c r="P95" s="2">
        <f t="shared" si="4"/>
        <v>-0.17263063492368866</v>
      </c>
      <c r="Q95" s="16">
        <v>0</v>
      </c>
      <c r="R95" s="16">
        <v>3</v>
      </c>
      <c r="S95" s="1">
        <f>VLOOKUP(B95,CAInstallateurs2016!A$1:M$119,12,FALSE)</f>
        <v>4</v>
      </c>
      <c r="T95" s="2">
        <f t="shared" si="5"/>
        <v>-0.25</v>
      </c>
    </row>
    <row r="96" spans="2:20" ht="15" customHeight="1" x14ac:dyDescent="0.25">
      <c r="B96" t="s">
        <v>48</v>
      </c>
      <c r="C96" s="16" t="s">
        <v>176</v>
      </c>
      <c r="D96" s="16">
        <v>139</v>
      </c>
      <c r="E96" s="16">
        <v>183085.14</v>
      </c>
      <c r="F96" s="16">
        <v>13338</v>
      </c>
      <c r="G96" s="16">
        <v>196423.14</v>
      </c>
      <c r="H96" s="16">
        <v>4225</v>
      </c>
      <c r="I96" s="16">
        <v>450</v>
      </c>
      <c r="J96" s="16">
        <v>4675</v>
      </c>
      <c r="K96" s="16">
        <v>4675</v>
      </c>
      <c r="L96" s="16">
        <v>5500</v>
      </c>
      <c r="M96" s="16">
        <v>0</v>
      </c>
      <c r="N96" s="16">
        <v>3300</v>
      </c>
      <c r="O96" s="1">
        <f>VLOOKUP(B96,CAInstallateurs2016!A$1:M$119,4,FALSE)</f>
        <v>248743.67999999999</v>
      </c>
      <c r="P96" s="2">
        <f t="shared" si="4"/>
        <v>-0.21033917324050194</v>
      </c>
      <c r="Q96" s="16">
        <v>3</v>
      </c>
      <c r="R96" s="16">
        <v>20</v>
      </c>
      <c r="S96" s="1">
        <f>VLOOKUP(B96,CAInstallateurs2016!A$1:M$119,12,FALSE)</f>
        <v>27</v>
      </c>
      <c r="T96" s="2">
        <f t="shared" si="5"/>
        <v>-0.25925925925925924</v>
      </c>
    </row>
    <row r="97" spans="2:20" ht="15" customHeight="1" x14ac:dyDescent="0.25">
      <c r="B97" t="s">
        <v>101</v>
      </c>
      <c r="C97" s="16" t="s">
        <v>175</v>
      </c>
      <c r="D97" s="16">
        <v>103</v>
      </c>
      <c r="E97" s="16">
        <v>83738.2</v>
      </c>
      <c r="F97" s="16">
        <v>0</v>
      </c>
      <c r="G97" s="16">
        <v>83738.2</v>
      </c>
      <c r="H97" s="16">
        <v>1475</v>
      </c>
      <c r="I97" s="16">
        <v>0</v>
      </c>
      <c r="J97" s="16">
        <v>1475</v>
      </c>
      <c r="K97" s="16">
        <v>1475</v>
      </c>
      <c r="L97" s="16">
        <v>1460</v>
      </c>
      <c r="M97" s="16">
        <v>0</v>
      </c>
      <c r="N97" s="16">
        <v>1050</v>
      </c>
      <c r="O97" s="1">
        <f>VLOOKUP(B97,CAInstallateurs2016!A$1:M$119,4,FALSE)</f>
        <v>109314.87</v>
      </c>
      <c r="P97" s="2">
        <f t="shared" si="4"/>
        <v>-0.23397246870439492</v>
      </c>
      <c r="Q97" s="16">
        <v>0</v>
      </c>
      <c r="R97" s="16">
        <v>7</v>
      </c>
      <c r="S97" s="1">
        <f>VLOOKUP(B97,CAInstallateurs2016!A$1:M$119,12,FALSE)</f>
        <v>10</v>
      </c>
      <c r="T97" s="2">
        <f t="shared" si="5"/>
        <v>-0.3</v>
      </c>
    </row>
    <row r="98" spans="2:20" ht="15" customHeight="1" x14ac:dyDescent="0.25">
      <c r="B98" t="s">
        <v>138</v>
      </c>
      <c r="C98" s="16" t="s">
        <v>176</v>
      </c>
      <c r="D98" s="16">
        <v>36</v>
      </c>
      <c r="E98" s="16">
        <v>41493.300000000003</v>
      </c>
      <c r="F98" s="16">
        <v>0</v>
      </c>
      <c r="G98" s="16">
        <v>41493.300000000003</v>
      </c>
      <c r="H98" s="16">
        <v>950</v>
      </c>
      <c r="I98" s="16">
        <v>0</v>
      </c>
      <c r="J98" s="16">
        <v>950</v>
      </c>
      <c r="K98" s="16">
        <v>950</v>
      </c>
      <c r="L98" s="16">
        <v>1000</v>
      </c>
      <c r="M98" s="16">
        <v>0</v>
      </c>
      <c r="N98" s="16">
        <v>750</v>
      </c>
      <c r="O98" s="1">
        <f>VLOOKUP(B98,CAInstallateurs2016!A$1:M$119,4,FALSE)</f>
        <v>55624.5</v>
      </c>
      <c r="P98" s="2">
        <f t="shared" si="4"/>
        <v>-0.25404632850632358</v>
      </c>
      <c r="Q98" s="16">
        <v>0</v>
      </c>
      <c r="R98" s="16">
        <v>5</v>
      </c>
      <c r="S98" s="1">
        <f>VLOOKUP(B98,CAInstallateurs2016!A$1:M$119,12,FALSE)</f>
        <v>5</v>
      </c>
      <c r="T98" s="2">
        <f t="shared" si="5"/>
        <v>0</v>
      </c>
    </row>
    <row r="99" spans="2:20" x14ac:dyDescent="0.25">
      <c r="B99" t="s">
        <v>136</v>
      </c>
      <c r="C99" s="16" t="s">
        <v>176</v>
      </c>
      <c r="D99" s="16">
        <v>92</v>
      </c>
      <c r="E99" s="16">
        <v>8401.82</v>
      </c>
      <c r="F99" s="16">
        <v>10407.870000000001</v>
      </c>
      <c r="G99" s="16">
        <v>18809.689999999999</v>
      </c>
      <c r="H99" s="16">
        <v>375</v>
      </c>
      <c r="I99" s="16">
        <v>512.5</v>
      </c>
      <c r="J99" s="16">
        <v>887.5</v>
      </c>
      <c r="K99" s="16">
        <v>887.5</v>
      </c>
      <c r="L99" s="16">
        <v>1200</v>
      </c>
      <c r="M99" s="16">
        <v>238.76</v>
      </c>
      <c r="N99" s="16">
        <v>900</v>
      </c>
      <c r="O99" s="1">
        <f>VLOOKUP(B99,CAInstallateurs2016!A$1:M$119,4,FALSE)</f>
        <v>27414.78</v>
      </c>
      <c r="P99" s="2">
        <f t="shared" ref="P99:P130" si="6">(G99-O99)/O99</f>
        <v>-0.3138850649175372</v>
      </c>
      <c r="Q99" s="16">
        <v>4</v>
      </c>
      <c r="R99" s="16">
        <v>2</v>
      </c>
      <c r="S99" s="1">
        <f>VLOOKUP(B99,CAInstallateurs2016!A$1:M$119,12,FALSE)</f>
        <v>6</v>
      </c>
      <c r="T99" s="2">
        <f t="shared" ref="T99:T130" si="7">(R99-S99)/S99</f>
        <v>-0.66666666666666663</v>
      </c>
    </row>
    <row r="100" spans="2:20" x14ac:dyDescent="0.25">
      <c r="B100" t="s">
        <v>41</v>
      </c>
      <c r="C100" s="16" t="s">
        <v>176</v>
      </c>
      <c r="D100" s="16">
        <v>27</v>
      </c>
      <c r="E100" s="16">
        <v>50378.65</v>
      </c>
      <c r="F100" s="16">
        <v>0</v>
      </c>
      <c r="G100" s="16">
        <v>50378.65</v>
      </c>
      <c r="H100" s="16">
        <v>655</v>
      </c>
      <c r="I100" s="16">
        <v>0</v>
      </c>
      <c r="J100" s="16">
        <v>655</v>
      </c>
      <c r="K100" s="16">
        <v>655</v>
      </c>
      <c r="L100" s="16">
        <v>600</v>
      </c>
      <c r="M100" s="16">
        <v>0</v>
      </c>
      <c r="N100" s="16">
        <v>450</v>
      </c>
      <c r="O100" s="1">
        <f>VLOOKUP(B100,CAInstallateurs2016!A$1:M$119,4,FALSE)</f>
        <v>74620.09</v>
      </c>
      <c r="P100" s="2">
        <f t="shared" si="6"/>
        <v>-0.32486479177390426</v>
      </c>
      <c r="Q100" s="16">
        <v>0</v>
      </c>
      <c r="R100" s="16">
        <v>3</v>
      </c>
      <c r="S100" s="1">
        <f>VLOOKUP(B100,CAInstallateurs2016!A$1:M$119,12,FALSE)</f>
        <v>6</v>
      </c>
      <c r="T100" s="2">
        <f t="shared" si="7"/>
        <v>-0.5</v>
      </c>
    </row>
    <row r="101" spans="2:20" x14ac:dyDescent="0.25">
      <c r="B101" t="s">
        <v>141</v>
      </c>
      <c r="C101" s="16" t="s">
        <v>177</v>
      </c>
      <c r="D101" s="16">
        <v>13</v>
      </c>
      <c r="E101" s="16">
        <v>28360</v>
      </c>
      <c r="F101" s="16">
        <v>0</v>
      </c>
      <c r="G101" s="16">
        <v>28360</v>
      </c>
      <c r="H101" s="16">
        <v>575</v>
      </c>
      <c r="I101" s="16">
        <v>0</v>
      </c>
      <c r="J101" s="16">
        <v>575</v>
      </c>
      <c r="K101" s="16">
        <v>575</v>
      </c>
      <c r="L101" s="16">
        <v>630</v>
      </c>
      <c r="M101" s="16">
        <v>490.2</v>
      </c>
      <c r="N101" s="16">
        <v>450</v>
      </c>
      <c r="O101" s="1">
        <f>VLOOKUP(B101,CAInstallateurs2016!A$1:M$119,4,FALSE)</f>
        <v>43460</v>
      </c>
      <c r="P101" s="2">
        <f t="shared" si="6"/>
        <v>-0.34744592728946155</v>
      </c>
      <c r="Q101" s="16">
        <v>0</v>
      </c>
      <c r="R101" s="16">
        <v>3</v>
      </c>
      <c r="S101" s="1">
        <f>VLOOKUP(B101,CAInstallateurs2016!A$1:M$119,12,FALSE)</f>
        <v>5</v>
      </c>
      <c r="T101" s="2">
        <f t="shared" si="7"/>
        <v>-0.4</v>
      </c>
    </row>
    <row r="102" spans="2:20" ht="15" customHeight="1" x14ac:dyDescent="0.25">
      <c r="B102" t="s">
        <v>74</v>
      </c>
      <c r="C102" s="16" t="s">
        <v>175</v>
      </c>
      <c r="D102" s="16">
        <v>1005</v>
      </c>
      <c r="E102" s="16">
        <v>29568.93</v>
      </c>
      <c r="F102" s="16">
        <v>0</v>
      </c>
      <c r="G102" s="16">
        <v>29568.93</v>
      </c>
      <c r="H102" s="16">
        <v>705.34</v>
      </c>
      <c r="I102" s="16">
        <v>0</v>
      </c>
      <c r="J102" s="16">
        <v>705.34</v>
      </c>
      <c r="K102" s="16">
        <v>705.34</v>
      </c>
      <c r="L102" s="16">
        <v>570</v>
      </c>
      <c r="M102" s="16">
        <v>511.93</v>
      </c>
      <c r="N102" s="16">
        <v>300</v>
      </c>
      <c r="O102" s="1">
        <f>VLOOKUP(B102,CAInstallateurs2016!A$1:M$119,4,FALSE)</f>
        <v>46426.77</v>
      </c>
      <c r="P102" s="2">
        <f t="shared" si="6"/>
        <v>-0.36310602697538508</v>
      </c>
      <c r="Q102" s="16">
        <v>0</v>
      </c>
      <c r="R102" s="16">
        <v>3</v>
      </c>
      <c r="S102" s="1">
        <f>VLOOKUP(B102,CAInstallateurs2016!A$1:M$119,12,FALSE)</f>
        <v>5</v>
      </c>
      <c r="T102" s="2">
        <f t="shared" si="7"/>
        <v>-0.4</v>
      </c>
    </row>
    <row r="103" spans="2:20" x14ac:dyDescent="0.25">
      <c r="B103" t="s">
        <v>113</v>
      </c>
      <c r="C103" s="16" t="s">
        <v>175</v>
      </c>
      <c r="D103" s="16">
        <v>4</v>
      </c>
      <c r="E103" s="16">
        <v>21268.07</v>
      </c>
      <c r="F103" s="16">
        <v>6590.98</v>
      </c>
      <c r="G103" s="16">
        <v>27859.05</v>
      </c>
      <c r="H103" s="16">
        <v>600</v>
      </c>
      <c r="I103" s="16">
        <v>281.25</v>
      </c>
      <c r="J103" s="16">
        <v>881.25</v>
      </c>
      <c r="K103" s="16">
        <v>881.25</v>
      </c>
      <c r="L103" s="16">
        <v>980</v>
      </c>
      <c r="M103" s="16">
        <v>0</v>
      </c>
      <c r="N103" s="16">
        <v>750</v>
      </c>
      <c r="O103" s="1">
        <f>VLOOKUP(B103,CAInstallateurs2016!A$1:M$119,4,FALSE)</f>
        <v>45241.4</v>
      </c>
      <c r="P103" s="2">
        <f t="shared" si="6"/>
        <v>-0.38421335325608846</v>
      </c>
      <c r="Q103" s="16">
        <v>2</v>
      </c>
      <c r="R103" s="16">
        <v>3</v>
      </c>
      <c r="S103" s="1">
        <f>VLOOKUP(B103,CAInstallateurs2016!A$1:M$119,12,FALSE)</f>
        <v>6</v>
      </c>
      <c r="T103" s="2">
        <f t="shared" si="7"/>
        <v>-0.5</v>
      </c>
    </row>
    <row r="104" spans="2:20" x14ac:dyDescent="0.25">
      <c r="B104" t="s">
        <v>112</v>
      </c>
      <c r="C104" s="16" t="s">
        <v>176</v>
      </c>
      <c r="D104" s="16">
        <v>12</v>
      </c>
      <c r="E104" s="16">
        <v>38797.910000000003</v>
      </c>
      <c r="F104" s="16">
        <v>0</v>
      </c>
      <c r="G104" s="16">
        <v>38797.910000000003</v>
      </c>
      <c r="H104" s="16">
        <v>875</v>
      </c>
      <c r="I104" s="16">
        <v>0</v>
      </c>
      <c r="J104" s="16">
        <v>875</v>
      </c>
      <c r="K104" s="16">
        <v>875</v>
      </c>
      <c r="L104" s="16">
        <v>1050</v>
      </c>
      <c r="M104" s="16">
        <v>666.87</v>
      </c>
      <c r="N104" s="16">
        <v>450</v>
      </c>
      <c r="O104" s="1">
        <f>VLOOKUP(B104,CAInstallateurs2016!A$1:M$119,4,FALSE)</f>
        <v>63875.54</v>
      </c>
      <c r="P104" s="2">
        <f t="shared" si="6"/>
        <v>-0.39260145589375833</v>
      </c>
      <c r="Q104" s="16">
        <v>0</v>
      </c>
      <c r="R104" s="16">
        <v>4</v>
      </c>
      <c r="S104" s="1">
        <f>VLOOKUP(B104,CAInstallateurs2016!A$1:M$119,12,FALSE)</f>
        <v>7</v>
      </c>
      <c r="T104" s="2">
        <f t="shared" si="7"/>
        <v>-0.42857142857142855</v>
      </c>
    </row>
    <row r="105" spans="2:20" x14ac:dyDescent="0.25">
      <c r="B105" t="s">
        <v>66</v>
      </c>
      <c r="C105" s="16" t="s">
        <v>176</v>
      </c>
      <c r="D105" s="16">
        <v>49</v>
      </c>
      <c r="E105" s="16">
        <v>23794.57</v>
      </c>
      <c r="F105" s="16">
        <v>0</v>
      </c>
      <c r="G105" s="16">
        <v>23794.57</v>
      </c>
      <c r="H105" s="16">
        <v>450</v>
      </c>
      <c r="I105" s="16">
        <v>0</v>
      </c>
      <c r="J105" s="16">
        <v>450</v>
      </c>
      <c r="K105" s="16">
        <v>450</v>
      </c>
      <c r="L105" s="16">
        <v>500</v>
      </c>
      <c r="M105" s="16">
        <v>414.49</v>
      </c>
      <c r="N105" s="16">
        <v>300</v>
      </c>
      <c r="O105" s="1">
        <f>VLOOKUP(B105,CAInstallateurs2016!A$1:M$119,4,FALSE)</f>
        <v>40074.65</v>
      </c>
      <c r="P105" s="2">
        <f t="shared" si="6"/>
        <v>-0.40624384741975289</v>
      </c>
      <c r="Q105" s="16">
        <v>0</v>
      </c>
      <c r="R105" s="16">
        <v>2</v>
      </c>
      <c r="S105" s="1">
        <f>VLOOKUP(B105,CAInstallateurs2016!A$1:M$119,12,FALSE)</f>
        <v>2</v>
      </c>
      <c r="T105" s="2">
        <f t="shared" si="7"/>
        <v>0</v>
      </c>
    </row>
    <row r="106" spans="2:20" x14ac:dyDescent="0.25">
      <c r="B106" t="s">
        <v>37</v>
      </c>
      <c r="C106" s="16" t="s">
        <v>176</v>
      </c>
      <c r="D106" s="16">
        <v>86</v>
      </c>
      <c r="E106" s="16">
        <v>55295</v>
      </c>
      <c r="F106" s="16">
        <v>2361.29</v>
      </c>
      <c r="G106" s="16">
        <v>57656.29</v>
      </c>
      <c r="H106" s="16">
        <v>1000</v>
      </c>
      <c r="I106" s="16">
        <v>131.25</v>
      </c>
      <c r="J106" s="16">
        <v>1131.25</v>
      </c>
      <c r="K106" s="16">
        <v>1121.25</v>
      </c>
      <c r="L106" s="16">
        <v>800</v>
      </c>
      <c r="M106" s="16">
        <v>0</v>
      </c>
      <c r="N106" s="16">
        <v>600</v>
      </c>
      <c r="O106" s="1">
        <f>VLOOKUP(B106,CAInstallateurs2016!A$1:M$119,4,FALSE)</f>
        <v>100419.93</v>
      </c>
      <c r="P106" s="2">
        <f t="shared" si="6"/>
        <v>-0.42584813592281928</v>
      </c>
      <c r="Q106" s="16">
        <v>1</v>
      </c>
      <c r="R106" s="16">
        <v>4</v>
      </c>
      <c r="S106" s="1">
        <f>VLOOKUP(B106,CAInstallateurs2016!A$1:M$119,12,FALSE)</f>
        <v>8</v>
      </c>
      <c r="T106" s="2">
        <f t="shared" si="7"/>
        <v>-0.5</v>
      </c>
    </row>
    <row r="107" spans="2:20" x14ac:dyDescent="0.25">
      <c r="B107" t="s">
        <v>54</v>
      </c>
      <c r="C107" s="16" t="s">
        <v>177</v>
      </c>
      <c r="D107" s="16">
        <v>79</v>
      </c>
      <c r="E107" s="16">
        <v>17090.27</v>
      </c>
      <c r="F107" s="16">
        <v>5110.54</v>
      </c>
      <c r="G107" s="16">
        <v>22200.81</v>
      </c>
      <c r="H107" s="16">
        <v>400</v>
      </c>
      <c r="I107" s="16">
        <v>281.25</v>
      </c>
      <c r="J107" s="16">
        <v>681.25</v>
      </c>
      <c r="K107" s="16">
        <v>681.25</v>
      </c>
      <c r="L107" s="16">
        <v>800</v>
      </c>
      <c r="M107" s="16">
        <v>366.72</v>
      </c>
      <c r="N107" s="16">
        <v>600</v>
      </c>
      <c r="O107" s="1">
        <f>VLOOKUP(B107,CAInstallateurs2016!A$1:M$119,4,FALSE)</f>
        <v>39758.300000000003</v>
      </c>
      <c r="P107" s="2">
        <f t="shared" si="6"/>
        <v>-0.44160565215313535</v>
      </c>
      <c r="Q107" s="16">
        <v>2</v>
      </c>
      <c r="R107" s="16">
        <v>2</v>
      </c>
      <c r="S107" s="1">
        <f>VLOOKUP(B107,CAInstallateurs2016!A$1:M$119,12,FALSE)</f>
        <v>4</v>
      </c>
      <c r="T107" s="2">
        <f t="shared" si="7"/>
        <v>-0.5</v>
      </c>
    </row>
    <row r="108" spans="2:20" x14ac:dyDescent="0.25">
      <c r="B108" t="s">
        <v>107</v>
      </c>
      <c r="C108" s="16" t="s">
        <v>176</v>
      </c>
      <c r="D108" s="16">
        <v>46</v>
      </c>
      <c r="E108" s="16">
        <v>31508.18</v>
      </c>
      <c r="F108" s="16">
        <v>0</v>
      </c>
      <c r="G108" s="16">
        <v>31508.18</v>
      </c>
      <c r="H108" s="16">
        <v>650</v>
      </c>
      <c r="I108" s="16">
        <v>0</v>
      </c>
      <c r="J108" s="16">
        <v>650</v>
      </c>
      <c r="K108" s="16">
        <v>650</v>
      </c>
      <c r="L108" s="16">
        <v>600</v>
      </c>
      <c r="M108" s="16">
        <v>547.01</v>
      </c>
      <c r="N108" s="16">
        <v>450</v>
      </c>
      <c r="O108" s="1">
        <f>VLOOKUP(B108,CAInstallateurs2016!A$1:M$119,4,FALSE)</f>
        <v>56590.06</v>
      </c>
      <c r="P108" s="2">
        <f t="shared" si="6"/>
        <v>-0.44322059386401069</v>
      </c>
      <c r="Q108" s="16">
        <v>0</v>
      </c>
      <c r="R108" s="16">
        <v>3</v>
      </c>
      <c r="S108" s="1">
        <f>VLOOKUP(B108,CAInstallateurs2016!A$1:M$119,12,FALSE)</f>
        <v>5</v>
      </c>
      <c r="T108" s="2">
        <f t="shared" si="7"/>
        <v>-0.4</v>
      </c>
    </row>
    <row r="109" spans="2:20" x14ac:dyDescent="0.25">
      <c r="B109" t="s">
        <v>32</v>
      </c>
      <c r="C109" s="16" t="s">
        <v>176</v>
      </c>
      <c r="D109" s="16">
        <v>38</v>
      </c>
      <c r="E109" s="16">
        <v>43026.04</v>
      </c>
      <c r="F109" s="16">
        <v>10414.56</v>
      </c>
      <c r="G109" s="16">
        <v>53440.6</v>
      </c>
      <c r="H109" s="16">
        <v>950</v>
      </c>
      <c r="I109" s="16">
        <v>412.5</v>
      </c>
      <c r="J109" s="16">
        <v>1362.5</v>
      </c>
      <c r="K109" s="16">
        <v>1362.5</v>
      </c>
      <c r="L109" s="16">
        <v>1350</v>
      </c>
      <c r="M109" s="16">
        <v>0</v>
      </c>
      <c r="N109" s="16">
        <v>1200</v>
      </c>
      <c r="O109" s="1">
        <f>VLOOKUP(B109,CAInstallateurs2016!A$1:M$119,4,FALSE)</f>
        <v>97276.38</v>
      </c>
      <c r="P109" s="2">
        <f t="shared" si="6"/>
        <v>-0.450631283771045</v>
      </c>
      <c r="Q109" s="16">
        <v>3</v>
      </c>
      <c r="R109" s="16">
        <v>5</v>
      </c>
      <c r="S109" s="1">
        <f>VLOOKUP(B109,CAInstallateurs2016!A$1:M$119,12,FALSE)</f>
        <v>7</v>
      </c>
      <c r="T109" s="2">
        <f t="shared" si="7"/>
        <v>-0.2857142857142857</v>
      </c>
    </row>
    <row r="110" spans="2:20" x14ac:dyDescent="0.25">
      <c r="B110" t="s">
        <v>73</v>
      </c>
      <c r="C110" s="16" t="s">
        <v>176</v>
      </c>
      <c r="D110" s="16">
        <v>18</v>
      </c>
      <c r="E110" s="16">
        <v>52248.84</v>
      </c>
      <c r="F110" s="16">
        <v>0</v>
      </c>
      <c r="G110" s="16">
        <v>52248.84</v>
      </c>
      <c r="H110" s="16">
        <v>1142.1199999999999</v>
      </c>
      <c r="I110" s="16">
        <v>0</v>
      </c>
      <c r="J110" s="16">
        <v>1142.1199999999999</v>
      </c>
      <c r="K110" s="16">
        <v>1142.1199999999999</v>
      </c>
      <c r="L110" s="16">
        <v>1200</v>
      </c>
      <c r="M110" s="16">
        <v>897.94</v>
      </c>
      <c r="N110" s="16">
        <v>900</v>
      </c>
      <c r="O110" s="1">
        <f>VLOOKUP(B110,CAInstallateurs2016!A$1:M$119,4,FALSE)</f>
        <v>98265.01</v>
      </c>
      <c r="P110" s="2">
        <f t="shared" si="6"/>
        <v>-0.46828642260352898</v>
      </c>
      <c r="Q110" s="16">
        <v>0</v>
      </c>
      <c r="R110" s="16">
        <v>6</v>
      </c>
      <c r="S110" s="1">
        <f>VLOOKUP(B110,CAInstallateurs2016!A$1:M$119,12,FALSE)</f>
        <v>10</v>
      </c>
      <c r="T110" s="2">
        <f t="shared" si="7"/>
        <v>-0.4</v>
      </c>
    </row>
    <row r="111" spans="2:20" x14ac:dyDescent="0.25">
      <c r="B111" t="s">
        <v>24</v>
      </c>
      <c r="C111" s="16" t="s">
        <v>176</v>
      </c>
      <c r="D111" s="16">
        <v>107</v>
      </c>
      <c r="E111" s="16">
        <v>91410.2</v>
      </c>
      <c r="F111" s="16">
        <v>2547.42</v>
      </c>
      <c r="G111" s="16">
        <v>93957.62</v>
      </c>
      <c r="H111" s="16">
        <v>1705</v>
      </c>
      <c r="I111" s="16">
        <v>187.5</v>
      </c>
      <c r="J111" s="16">
        <v>1892.5</v>
      </c>
      <c r="K111" s="16">
        <v>1981.08</v>
      </c>
      <c r="L111" s="16">
        <v>1550</v>
      </c>
      <c r="M111" s="16">
        <v>1659.19</v>
      </c>
      <c r="N111" s="16">
        <v>1350</v>
      </c>
      <c r="O111" s="1">
        <f>VLOOKUP(B111,CAInstallateurs2016!A$1:M$119,4,FALSE)</f>
        <v>182543.05</v>
      </c>
      <c r="P111" s="2">
        <f t="shared" si="6"/>
        <v>-0.48528514232670045</v>
      </c>
      <c r="Q111" s="16">
        <v>1</v>
      </c>
      <c r="R111" s="16">
        <v>8</v>
      </c>
      <c r="S111" s="1">
        <f>VLOOKUP(B111,CAInstallateurs2016!A$1:M$119,12,FALSE)</f>
        <v>16</v>
      </c>
      <c r="T111" s="2">
        <f t="shared" si="7"/>
        <v>-0.5</v>
      </c>
    </row>
    <row r="112" spans="2:20" x14ac:dyDescent="0.25">
      <c r="B112" t="s">
        <v>23</v>
      </c>
      <c r="C112" s="16" t="s">
        <v>176</v>
      </c>
      <c r="D112" s="16">
        <v>74</v>
      </c>
      <c r="E112" s="16">
        <v>59150</v>
      </c>
      <c r="F112" s="16">
        <v>0</v>
      </c>
      <c r="G112" s="16">
        <v>59150</v>
      </c>
      <c r="H112" s="16">
        <v>1000</v>
      </c>
      <c r="I112" s="16">
        <v>0</v>
      </c>
      <c r="J112" s="16">
        <v>1000</v>
      </c>
      <c r="K112" s="16">
        <v>1000</v>
      </c>
      <c r="L112" s="16">
        <v>400</v>
      </c>
      <c r="M112" s="16">
        <v>0</v>
      </c>
      <c r="N112" s="16">
        <v>450</v>
      </c>
      <c r="O112" s="1">
        <f>VLOOKUP(B112,CAInstallateurs2016!A$1:M$119,4,FALSE)</f>
        <v>115700</v>
      </c>
      <c r="P112" s="2">
        <f t="shared" si="6"/>
        <v>-0.4887640449438202</v>
      </c>
      <c r="Q112" s="16">
        <v>0</v>
      </c>
      <c r="R112" s="16">
        <v>4</v>
      </c>
      <c r="S112" s="1">
        <f>VLOOKUP(B112,CAInstallateurs2016!A$1:M$119,12,FALSE)</f>
        <v>7</v>
      </c>
      <c r="T112" s="2">
        <f t="shared" si="7"/>
        <v>-0.42857142857142855</v>
      </c>
    </row>
    <row r="113" spans="2:20" ht="15" customHeight="1" x14ac:dyDescent="0.25">
      <c r="B113" t="s">
        <v>127</v>
      </c>
      <c r="C113" s="16" t="s">
        <v>176</v>
      </c>
      <c r="D113" s="16">
        <v>106</v>
      </c>
      <c r="E113" s="16">
        <v>77824</v>
      </c>
      <c r="F113" s="16">
        <v>0</v>
      </c>
      <c r="G113" s="16">
        <v>77824</v>
      </c>
      <c r="H113" s="16">
        <v>1650</v>
      </c>
      <c r="I113" s="16">
        <v>0</v>
      </c>
      <c r="J113" s="16">
        <v>1650</v>
      </c>
      <c r="K113" s="16">
        <v>1650</v>
      </c>
      <c r="L113" s="16">
        <v>1650</v>
      </c>
      <c r="M113" s="16">
        <v>1344.6</v>
      </c>
      <c r="N113" s="16">
        <v>1200</v>
      </c>
      <c r="O113" s="1">
        <f>VLOOKUP(B113,CAInstallateurs2016!A$1:M$119,4,FALSE)</f>
        <v>157957.82</v>
      </c>
      <c r="P113" s="2">
        <f t="shared" si="6"/>
        <v>-0.50731150885723797</v>
      </c>
      <c r="Q113" s="16">
        <v>0</v>
      </c>
      <c r="R113" s="16">
        <v>8</v>
      </c>
      <c r="S113" s="1">
        <f>VLOOKUP(B113,CAInstallateurs2016!A$1:M$119,12,FALSE)</f>
        <v>14</v>
      </c>
      <c r="T113" s="2">
        <f t="shared" si="7"/>
        <v>-0.42857142857142855</v>
      </c>
    </row>
    <row r="114" spans="2:20" ht="15" customHeight="1" x14ac:dyDescent="0.25">
      <c r="B114" t="s">
        <v>98</v>
      </c>
      <c r="C114" s="16" t="s">
        <v>176</v>
      </c>
      <c r="D114" s="16">
        <v>39</v>
      </c>
      <c r="E114" s="16">
        <v>26965.45</v>
      </c>
      <c r="F114" s="16">
        <v>9174.08</v>
      </c>
      <c r="G114" s="16">
        <v>36139.53</v>
      </c>
      <c r="H114" s="16">
        <v>600</v>
      </c>
      <c r="I114" s="16">
        <v>468.75</v>
      </c>
      <c r="J114" s="16">
        <v>1068.75</v>
      </c>
      <c r="K114" s="16">
        <v>1068.75</v>
      </c>
      <c r="L114" s="16">
        <v>1250</v>
      </c>
      <c r="M114" s="16">
        <v>597.53</v>
      </c>
      <c r="N114" s="16">
        <v>900</v>
      </c>
      <c r="O114" s="1">
        <f>VLOOKUP(B114,CAInstallateurs2016!A$1:M$119,4,FALSE)</f>
        <v>73779.97</v>
      </c>
      <c r="P114" s="2">
        <f t="shared" si="6"/>
        <v>-0.5101715275839771</v>
      </c>
      <c r="Q114" s="16">
        <v>3</v>
      </c>
      <c r="R114" s="16">
        <v>3</v>
      </c>
      <c r="S114" s="1">
        <f>VLOOKUP(B114,CAInstallateurs2016!A$1:M$119,12,FALSE)</f>
        <v>8</v>
      </c>
      <c r="T114" s="2">
        <f t="shared" si="7"/>
        <v>-0.625</v>
      </c>
    </row>
    <row r="115" spans="2:20" ht="15" customHeight="1" x14ac:dyDescent="0.25">
      <c r="B115" t="s">
        <v>114</v>
      </c>
      <c r="C115" s="16" t="s">
        <v>175</v>
      </c>
      <c r="D115" s="16">
        <v>55</v>
      </c>
      <c r="E115" s="16">
        <v>43311.66</v>
      </c>
      <c r="F115" s="16">
        <v>0</v>
      </c>
      <c r="G115" s="16">
        <v>43311.66</v>
      </c>
      <c r="H115" s="16">
        <v>1000</v>
      </c>
      <c r="I115" s="16">
        <v>0</v>
      </c>
      <c r="J115" s="16">
        <v>1000</v>
      </c>
      <c r="K115" s="16">
        <v>1000</v>
      </c>
      <c r="L115" s="16">
        <v>1000</v>
      </c>
      <c r="M115" s="16">
        <v>0</v>
      </c>
      <c r="N115" s="16">
        <v>750</v>
      </c>
      <c r="O115" s="1">
        <f>VLOOKUP(B115,CAInstallateurs2016!A$1:M$119,4,FALSE)</f>
        <v>93232.12</v>
      </c>
      <c r="P115" s="2">
        <f t="shared" si="6"/>
        <v>-0.53544272081338484</v>
      </c>
      <c r="Q115" s="16">
        <v>0</v>
      </c>
      <c r="R115" s="16">
        <v>5</v>
      </c>
      <c r="S115" s="1">
        <f>VLOOKUP(B115,CAInstallateurs2016!A$1:M$119,12,FALSE)</f>
        <v>8</v>
      </c>
      <c r="T115" s="2">
        <f t="shared" si="7"/>
        <v>-0.375</v>
      </c>
    </row>
    <row r="116" spans="2:20" x14ac:dyDescent="0.25">
      <c r="B116" t="s">
        <v>140</v>
      </c>
      <c r="C116" s="16" t="s">
        <v>176</v>
      </c>
      <c r="D116" s="16">
        <v>1011</v>
      </c>
      <c r="E116" s="16">
        <v>27716.799999999999</v>
      </c>
      <c r="F116" s="16">
        <v>7650.8</v>
      </c>
      <c r="G116" s="16">
        <v>35367.599999999999</v>
      </c>
      <c r="H116" s="16">
        <v>550</v>
      </c>
      <c r="I116" s="16">
        <v>281.25</v>
      </c>
      <c r="J116" s="16">
        <v>831.25</v>
      </c>
      <c r="K116" s="16">
        <v>831.25</v>
      </c>
      <c r="L116" s="16">
        <v>1000</v>
      </c>
      <c r="M116" s="16">
        <v>558.20000000000005</v>
      </c>
      <c r="N116" s="16">
        <v>750</v>
      </c>
      <c r="O116" s="1">
        <f>VLOOKUP(B116,CAInstallateurs2016!A$1:M$119,4,FALSE)</f>
        <v>89510.36</v>
      </c>
      <c r="P116" s="2">
        <f t="shared" si="6"/>
        <v>-0.60487702205644134</v>
      </c>
      <c r="Q116" s="16">
        <v>2</v>
      </c>
      <c r="R116" s="16">
        <v>3</v>
      </c>
      <c r="S116" s="1">
        <f>VLOOKUP(B116,CAInstallateurs2016!A$1:M$119,12,FALSE)</f>
        <v>9</v>
      </c>
      <c r="T116" s="2">
        <f t="shared" si="7"/>
        <v>-0.66666666666666663</v>
      </c>
    </row>
    <row r="117" spans="2:20" ht="15" customHeight="1" x14ac:dyDescent="0.25">
      <c r="B117" t="s">
        <v>91</v>
      </c>
      <c r="C117" s="16" t="s">
        <v>176</v>
      </c>
      <c r="D117" s="16">
        <v>72</v>
      </c>
      <c r="E117" s="16">
        <v>39117.730000000003</v>
      </c>
      <c r="F117" s="16">
        <v>0</v>
      </c>
      <c r="G117" s="16">
        <v>39117.730000000003</v>
      </c>
      <c r="H117" s="16">
        <v>625</v>
      </c>
      <c r="I117" s="16">
        <v>0</v>
      </c>
      <c r="J117" s="16">
        <v>625</v>
      </c>
      <c r="K117" s="16">
        <v>625</v>
      </c>
      <c r="L117" s="16">
        <v>670</v>
      </c>
      <c r="M117" s="16">
        <v>689.4</v>
      </c>
      <c r="N117" s="16">
        <v>450</v>
      </c>
      <c r="O117" s="1">
        <f>VLOOKUP(B117,CAInstallateurs2016!A$1:M$119,4,FALSE)</f>
        <v>99990</v>
      </c>
      <c r="P117" s="2">
        <f t="shared" si="6"/>
        <v>-0.6087835783578357</v>
      </c>
      <c r="Q117" s="16">
        <v>0</v>
      </c>
      <c r="R117" s="16">
        <v>3</v>
      </c>
      <c r="S117" s="1">
        <f>VLOOKUP(B117,CAInstallateurs2016!A$1:M$119,12,FALSE)</f>
        <v>8</v>
      </c>
      <c r="T117" s="2">
        <f t="shared" si="7"/>
        <v>-0.625</v>
      </c>
    </row>
    <row r="118" spans="2:20" x14ac:dyDescent="0.25">
      <c r="B118" t="s">
        <v>69</v>
      </c>
      <c r="C118" s="16" t="s">
        <v>176</v>
      </c>
      <c r="D118" s="16">
        <v>56</v>
      </c>
      <c r="E118" s="16">
        <v>30125.46</v>
      </c>
      <c r="F118" s="16">
        <v>0</v>
      </c>
      <c r="G118" s="16">
        <v>30125.46</v>
      </c>
      <c r="H118" s="16">
        <v>800</v>
      </c>
      <c r="I118" s="16">
        <v>0</v>
      </c>
      <c r="J118" s="16">
        <v>800</v>
      </c>
      <c r="K118" s="16">
        <v>800</v>
      </c>
      <c r="L118" s="16">
        <v>900</v>
      </c>
      <c r="M118" s="16">
        <v>507</v>
      </c>
      <c r="N118" s="16">
        <v>600</v>
      </c>
      <c r="O118" s="1">
        <f>VLOOKUP(B118,CAInstallateurs2016!A$1:M$119,4,FALSE)</f>
        <v>78444.86</v>
      </c>
      <c r="P118" s="2">
        <f t="shared" si="6"/>
        <v>-0.61596642533366752</v>
      </c>
      <c r="Q118" s="16">
        <v>0</v>
      </c>
      <c r="R118" s="16">
        <v>4</v>
      </c>
      <c r="S118" s="1">
        <f>VLOOKUP(B118,CAInstallateurs2016!A$1:M$119,12,FALSE)</f>
        <v>8</v>
      </c>
      <c r="T118" s="2">
        <f t="shared" si="7"/>
        <v>-0.5</v>
      </c>
    </row>
    <row r="119" spans="2:20" x14ac:dyDescent="0.25">
      <c r="B119" t="s">
        <v>93</v>
      </c>
      <c r="C119" s="16" t="s">
        <v>177</v>
      </c>
      <c r="D119" s="16">
        <v>1019</v>
      </c>
      <c r="E119" s="16">
        <v>22781.87</v>
      </c>
      <c r="F119" s="16">
        <v>0</v>
      </c>
      <c r="G119" s="16">
        <v>22781.87</v>
      </c>
      <c r="H119" s="16">
        <v>400</v>
      </c>
      <c r="I119" s="16">
        <v>0</v>
      </c>
      <c r="J119" s="16">
        <v>400</v>
      </c>
      <c r="K119" s="16">
        <v>400</v>
      </c>
      <c r="L119" s="16">
        <v>400</v>
      </c>
      <c r="M119" s="16">
        <v>0</v>
      </c>
      <c r="N119" s="16">
        <v>300</v>
      </c>
      <c r="O119" s="1">
        <f>VLOOKUP(B119,CAInstallateurs2016!A$1:M$119,4,FALSE)</f>
        <v>61081.29</v>
      </c>
      <c r="P119" s="2">
        <f t="shared" si="6"/>
        <v>-0.62702375801165955</v>
      </c>
      <c r="Q119" s="16">
        <v>0</v>
      </c>
      <c r="R119" s="16">
        <v>2</v>
      </c>
      <c r="S119" s="1">
        <f>VLOOKUP(B119,CAInstallateurs2016!A$1:M$119,12,FALSE)</f>
        <v>5</v>
      </c>
      <c r="T119" s="2">
        <f t="shared" si="7"/>
        <v>-0.6</v>
      </c>
    </row>
    <row r="120" spans="2:20" x14ac:dyDescent="0.25">
      <c r="B120" t="s">
        <v>16</v>
      </c>
      <c r="C120" s="16" t="s">
        <v>176</v>
      </c>
      <c r="D120" s="16">
        <v>121</v>
      </c>
      <c r="E120" s="16">
        <v>50195.48</v>
      </c>
      <c r="F120" s="16">
        <v>0</v>
      </c>
      <c r="G120" s="16">
        <v>50195.48</v>
      </c>
      <c r="H120" s="16">
        <v>1213.47</v>
      </c>
      <c r="I120" s="16">
        <v>0</v>
      </c>
      <c r="J120" s="16">
        <v>1213.47</v>
      </c>
      <c r="K120" s="16">
        <v>1413.47</v>
      </c>
      <c r="L120" s="16">
        <v>1400</v>
      </c>
      <c r="M120" s="16">
        <v>856.74</v>
      </c>
      <c r="N120" s="16">
        <v>900</v>
      </c>
      <c r="O120" s="1">
        <f>VLOOKUP(B120,CAInstallateurs2016!A$1:M$119,4,FALSE)</f>
        <v>143466.42000000001</v>
      </c>
      <c r="P120" s="2">
        <f t="shared" si="6"/>
        <v>-0.65012384082630625</v>
      </c>
      <c r="Q120" s="16">
        <v>0</v>
      </c>
      <c r="R120" s="16">
        <v>6</v>
      </c>
      <c r="S120" s="1">
        <f>VLOOKUP(B120,CAInstallateurs2016!A$1:M$119,12,FALSE)</f>
        <v>15</v>
      </c>
      <c r="T120" s="2">
        <f t="shared" si="7"/>
        <v>-0.6</v>
      </c>
    </row>
    <row r="121" spans="2:20" x14ac:dyDescent="0.25">
      <c r="B121" t="s">
        <v>84</v>
      </c>
      <c r="C121" s="16" t="s">
        <v>176</v>
      </c>
      <c r="D121" s="16">
        <v>7</v>
      </c>
      <c r="E121" s="16">
        <v>21651</v>
      </c>
      <c r="F121" s="16">
        <v>0</v>
      </c>
      <c r="G121" s="16">
        <v>21651</v>
      </c>
      <c r="H121" s="16">
        <v>400</v>
      </c>
      <c r="I121" s="16">
        <v>0</v>
      </c>
      <c r="J121" s="16">
        <v>400</v>
      </c>
      <c r="K121" s="16">
        <v>424.08</v>
      </c>
      <c r="L121" s="16">
        <v>350</v>
      </c>
      <c r="M121" s="16">
        <v>378.52</v>
      </c>
      <c r="N121" s="16">
        <v>300</v>
      </c>
      <c r="O121" s="1">
        <f>VLOOKUP(B121,CAInstallateurs2016!A$1:M$119,4,FALSE)</f>
        <v>67381.27</v>
      </c>
      <c r="P121" s="2">
        <f t="shared" si="6"/>
        <v>-0.67867925315150635</v>
      </c>
      <c r="Q121" s="16">
        <v>0</v>
      </c>
      <c r="R121" s="16">
        <v>2</v>
      </c>
      <c r="S121" s="1">
        <f>VLOOKUP(B121,CAInstallateurs2016!A$1:M$119,12,FALSE)</f>
        <v>6</v>
      </c>
      <c r="T121" s="2">
        <f t="shared" si="7"/>
        <v>-0.66666666666666663</v>
      </c>
    </row>
    <row r="122" spans="2:20" x14ac:dyDescent="0.25">
      <c r="B122" t="s">
        <v>130</v>
      </c>
      <c r="C122" s="16" t="s">
        <v>175</v>
      </c>
      <c r="D122" s="16">
        <v>1047</v>
      </c>
      <c r="E122" s="16">
        <v>25951</v>
      </c>
      <c r="F122" s="16">
        <v>0</v>
      </c>
      <c r="G122" s="16">
        <v>25951</v>
      </c>
      <c r="H122" s="16">
        <v>600</v>
      </c>
      <c r="I122" s="16">
        <v>0</v>
      </c>
      <c r="J122" s="16">
        <v>600</v>
      </c>
      <c r="K122" s="16">
        <v>600</v>
      </c>
      <c r="L122" s="16">
        <v>600</v>
      </c>
      <c r="M122" s="16">
        <v>0</v>
      </c>
      <c r="N122" s="16">
        <v>450</v>
      </c>
      <c r="O122" s="1">
        <f>VLOOKUP(B122,CAInstallateurs2016!A$1:M$119,4,FALSE)</f>
        <v>81225</v>
      </c>
      <c r="P122" s="2">
        <f t="shared" si="6"/>
        <v>-0.68050477069867654</v>
      </c>
      <c r="Q122" s="16">
        <v>0</v>
      </c>
      <c r="R122" s="16">
        <v>3</v>
      </c>
      <c r="S122" s="1">
        <f>VLOOKUP(B122,CAInstallateurs2016!A$1:M$119,12,FALSE)</f>
        <v>6</v>
      </c>
      <c r="T122" s="2">
        <f t="shared" si="7"/>
        <v>-0.5</v>
      </c>
    </row>
    <row r="123" spans="2:20" ht="15" customHeight="1" x14ac:dyDescent="0.25">
      <c r="B123" t="s">
        <v>126</v>
      </c>
      <c r="C123" s="16" t="s">
        <v>177</v>
      </c>
      <c r="D123" s="16">
        <v>87</v>
      </c>
      <c r="E123" s="16">
        <v>7170.39</v>
      </c>
      <c r="F123" s="16">
        <v>4823.87</v>
      </c>
      <c r="G123" s="16">
        <v>11994.26</v>
      </c>
      <c r="H123" s="16">
        <v>200</v>
      </c>
      <c r="I123" s="16">
        <v>150</v>
      </c>
      <c r="J123" s="16">
        <v>350</v>
      </c>
      <c r="K123" s="16">
        <v>350</v>
      </c>
      <c r="L123" s="16">
        <v>400</v>
      </c>
      <c r="M123" s="16">
        <v>0</v>
      </c>
      <c r="N123" s="16">
        <v>300</v>
      </c>
      <c r="O123" s="1">
        <f>VLOOKUP(B123,CAInstallateurs2016!A$1:M$119,4,FALSE)</f>
        <v>37584.910000000003</v>
      </c>
      <c r="P123" s="2">
        <f t="shared" si="6"/>
        <v>-0.68087564929648625</v>
      </c>
      <c r="Q123" s="16">
        <v>1</v>
      </c>
      <c r="R123" s="16">
        <v>1</v>
      </c>
      <c r="S123" s="1">
        <f>VLOOKUP(B123,CAInstallateurs2016!A$1:M$119,12,FALSE)</f>
        <v>3</v>
      </c>
      <c r="T123" s="2">
        <f t="shared" si="7"/>
        <v>-0.66666666666666663</v>
      </c>
    </row>
    <row r="124" spans="2:20" ht="15" customHeight="1" x14ac:dyDescent="0.25">
      <c r="B124" t="s">
        <v>61</v>
      </c>
      <c r="C124" s="16" t="s">
        <v>176</v>
      </c>
      <c r="D124" s="16">
        <v>6</v>
      </c>
      <c r="E124" s="16">
        <v>18340</v>
      </c>
      <c r="F124" s="16">
        <v>0</v>
      </c>
      <c r="G124" s="16">
        <v>18340</v>
      </c>
      <c r="H124" s="16">
        <v>500</v>
      </c>
      <c r="I124" s="16">
        <v>0</v>
      </c>
      <c r="J124" s="16">
        <v>500</v>
      </c>
      <c r="K124" s="16">
        <v>500</v>
      </c>
      <c r="L124" s="16">
        <v>500</v>
      </c>
      <c r="M124" s="16">
        <v>0</v>
      </c>
      <c r="N124" s="16">
        <v>300</v>
      </c>
      <c r="O124" s="1">
        <f>VLOOKUP(B124,CAInstallateurs2016!A$1:M$119,4,FALSE)</f>
        <v>60480</v>
      </c>
      <c r="P124" s="2">
        <f t="shared" si="6"/>
        <v>-0.6967592592592593</v>
      </c>
      <c r="Q124" s="16">
        <v>0</v>
      </c>
      <c r="R124" s="16">
        <v>2</v>
      </c>
      <c r="S124" s="1">
        <f>VLOOKUP(B124,CAInstallateurs2016!A$1:M$119,12,FALSE)</f>
        <v>6</v>
      </c>
      <c r="T124" s="2">
        <f t="shared" si="7"/>
        <v>-0.66666666666666663</v>
      </c>
    </row>
    <row r="125" spans="2:20" x14ac:dyDescent="0.25">
      <c r="B125" t="s">
        <v>47</v>
      </c>
      <c r="C125" s="16" t="s">
        <v>176</v>
      </c>
      <c r="D125" s="16">
        <v>110</v>
      </c>
      <c r="E125" s="16">
        <v>7796.15</v>
      </c>
      <c r="F125" s="16">
        <v>0</v>
      </c>
      <c r="G125" s="16">
        <v>7796.15</v>
      </c>
      <c r="H125" s="16">
        <v>200</v>
      </c>
      <c r="I125" s="16">
        <v>0</v>
      </c>
      <c r="J125" s="16">
        <v>200</v>
      </c>
      <c r="K125" s="16">
        <v>173.08</v>
      </c>
      <c r="L125" s="16">
        <v>350</v>
      </c>
      <c r="M125" s="16">
        <v>129.88</v>
      </c>
      <c r="N125" s="16">
        <v>150</v>
      </c>
      <c r="O125" s="1">
        <f>VLOOKUP(B125,CAInstallateurs2016!A$1:M$119,4,FALSE)</f>
        <v>26266.5</v>
      </c>
      <c r="P125" s="2">
        <f t="shared" si="6"/>
        <v>-0.70319037557344899</v>
      </c>
      <c r="Q125" s="16">
        <v>0</v>
      </c>
      <c r="R125" s="16">
        <v>1</v>
      </c>
      <c r="S125" s="1">
        <f>VLOOKUP(B125,CAInstallateurs2016!A$1:M$119,12,FALSE)</f>
        <v>3</v>
      </c>
      <c r="T125" s="2">
        <f t="shared" si="7"/>
        <v>-0.66666666666666663</v>
      </c>
    </row>
    <row r="126" spans="2:20" x14ac:dyDescent="0.25">
      <c r="B126" t="s">
        <v>103</v>
      </c>
      <c r="C126" s="16" t="s">
        <v>176</v>
      </c>
      <c r="D126" s="16">
        <v>99</v>
      </c>
      <c r="E126" s="16">
        <v>10489.06</v>
      </c>
      <c r="F126" s="16">
        <v>0</v>
      </c>
      <c r="G126" s="16">
        <v>10489.06</v>
      </c>
      <c r="H126" s="16">
        <v>200</v>
      </c>
      <c r="I126" s="16">
        <v>0</v>
      </c>
      <c r="J126" s="16">
        <v>200</v>
      </c>
      <c r="K126" s="16">
        <v>200</v>
      </c>
      <c r="L126" s="16">
        <v>230</v>
      </c>
      <c r="M126" s="16">
        <v>182.14</v>
      </c>
      <c r="N126" s="16">
        <v>150</v>
      </c>
      <c r="O126" s="1">
        <f>VLOOKUP(B126,CAInstallateurs2016!A$1:M$119,4,FALSE)</f>
        <v>36480.58</v>
      </c>
      <c r="P126" s="2">
        <f t="shared" si="6"/>
        <v>-0.71247551436956325</v>
      </c>
      <c r="Q126" s="16">
        <v>0</v>
      </c>
      <c r="R126" s="16">
        <v>1</v>
      </c>
      <c r="S126" s="1">
        <f>VLOOKUP(B126,CAInstallateurs2016!A$1:M$119,12,FALSE)</f>
        <v>3</v>
      </c>
      <c r="T126" s="2">
        <f t="shared" si="7"/>
        <v>-0.66666666666666663</v>
      </c>
    </row>
    <row r="127" spans="2:20" x14ac:dyDescent="0.25">
      <c r="B127" t="s">
        <v>80</v>
      </c>
      <c r="C127" s="16" t="s">
        <v>175</v>
      </c>
      <c r="D127" s="16">
        <v>67</v>
      </c>
      <c r="E127" s="16">
        <v>28057.72</v>
      </c>
      <c r="F127" s="16">
        <v>0</v>
      </c>
      <c r="G127" s="16">
        <v>28057.72</v>
      </c>
      <c r="H127" s="16">
        <v>575</v>
      </c>
      <c r="I127" s="16">
        <v>0</v>
      </c>
      <c r="J127" s="16">
        <v>575</v>
      </c>
      <c r="K127" s="16">
        <v>575</v>
      </c>
      <c r="L127" s="16">
        <v>600</v>
      </c>
      <c r="M127" s="16">
        <v>0</v>
      </c>
      <c r="N127" s="16">
        <v>450</v>
      </c>
      <c r="O127" s="1">
        <f>VLOOKUP(B127,CAInstallateurs2016!A$1:M$119,4,FALSE)</f>
        <v>104894.11</v>
      </c>
      <c r="P127" s="2">
        <f t="shared" si="6"/>
        <v>-0.73251386564984444</v>
      </c>
      <c r="Q127" s="16">
        <v>0</v>
      </c>
      <c r="R127" s="16">
        <v>3</v>
      </c>
      <c r="S127" s="1">
        <f>VLOOKUP(B127,CAInstallateurs2016!A$1:M$119,12,FALSE)</f>
        <v>10</v>
      </c>
      <c r="T127" s="2">
        <f t="shared" si="7"/>
        <v>-0.7</v>
      </c>
    </row>
    <row r="128" spans="2:20" x14ac:dyDescent="0.25">
      <c r="B128" t="s">
        <v>131</v>
      </c>
      <c r="C128" s="16" t="s">
        <v>176</v>
      </c>
      <c r="D128" s="16">
        <v>1065</v>
      </c>
      <c r="E128" s="16">
        <v>14495</v>
      </c>
      <c r="F128" s="16">
        <v>0</v>
      </c>
      <c r="G128" s="16">
        <v>14495</v>
      </c>
      <c r="H128" s="16">
        <v>400</v>
      </c>
      <c r="I128" s="16">
        <v>0</v>
      </c>
      <c r="J128" s="16">
        <v>400</v>
      </c>
      <c r="K128" s="16">
        <v>400</v>
      </c>
      <c r="L128" s="16">
        <v>600</v>
      </c>
      <c r="M128" s="16">
        <v>240.03</v>
      </c>
      <c r="N128" s="16">
        <v>300</v>
      </c>
      <c r="O128" s="1">
        <f>VLOOKUP(B128,CAInstallateurs2016!A$1:M$119,4,FALSE)</f>
        <v>66921.89</v>
      </c>
      <c r="P128" s="2">
        <f t="shared" si="6"/>
        <v>-0.78340420451365012</v>
      </c>
      <c r="Q128" s="16">
        <v>0</v>
      </c>
      <c r="R128" s="16">
        <v>2</v>
      </c>
      <c r="S128" s="1">
        <f>VLOOKUP(B128,CAInstallateurs2016!A$1:M$119,12,FALSE)</f>
        <v>6</v>
      </c>
      <c r="T128" s="2">
        <f t="shared" si="7"/>
        <v>-0.66666666666666663</v>
      </c>
    </row>
    <row r="129" spans="2:20" x14ac:dyDescent="0.25">
      <c r="B129" t="s">
        <v>58</v>
      </c>
      <c r="C129" s="16" t="s">
        <v>176</v>
      </c>
      <c r="D129" s="16">
        <v>90</v>
      </c>
      <c r="E129" s="16">
        <v>5892.28</v>
      </c>
      <c r="F129" s="16">
        <v>0</v>
      </c>
      <c r="G129" s="16">
        <v>5892.28</v>
      </c>
      <c r="H129" s="16">
        <v>200</v>
      </c>
      <c r="I129" s="16">
        <v>0</v>
      </c>
      <c r="J129" s="16">
        <v>200</v>
      </c>
      <c r="K129" s="16">
        <v>200</v>
      </c>
      <c r="L129" s="16">
        <v>200</v>
      </c>
      <c r="M129" s="16">
        <v>96.47</v>
      </c>
      <c r="N129" s="16">
        <v>150</v>
      </c>
      <c r="O129" s="1">
        <f>VLOOKUP(B129,CAInstallateurs2016!A$1:M$119,4,FALSE)</f>
        <v>29523.52</v>
      </c>
      <c r="P129" s="2">
        <f t="shared" si="6"/>
        <v>-0.80042081702994772</v>
      </c>
      <c r="Q129" s="16">
        <v>0</v>
      </c>
      <c r="R129" s="16">
        <v>1</v>
      </c>
      <c r="S129" s="1">
        <f>VLOOKUP(B129,CAInstallateurs2016!A$1:M$119,12,FALSE)</f>
        <v>3</v>
      </c>
      <c r="T129" s="2">
        <f t="shared" si="7"/>
        <v>-0.66666666666666663</v>
      </c>
    </row>
    <row r="130" spans="2:20" ht="15" customHeight="1" x14ac:dyDescent="0.25">
      <c r="B130" t="s">
        <v>59</v>
      </c>
      <c r="C130" s="16" t="s">
        <v>175</v>
      </c>
      <c r="D130" s="16">
        <v>23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200</v>
      </c>
      <c r="L130" s="16">
        <v>405</v>
      </c>
      <c r="M130" s="16">
        <v>0</v>
      </c>
      <c r="N130" s="16">
        <v>0</v>
      </c>
      <c r="O130" s="1">
        <f>VLOOKUP(B130,CAInstallateurs2016!A$1:M$119,4,FALSE)</f>
        <v>64751.46</v>
      </c>
      <c r="P130" s="2">
        <f t="shared" si="6"/>
        <v>-1</v>
      </c>
      <c r="Q130" s="16">
        <v>0</v>
      </c>
      <c r="R130" s="16">
        <v>0</v>
      </c>
      <c r="S130" s="1">
        <f>VLOOKUP(B130,CAInstallateurs2016!A$1:M$119,12,FALSE)</f>
        <v>8</v>
      </c>
      <c r="T130" s="2">
        <f t="shared" si="7"/>
        <v>-1</v>
      </c>
    </row>
    <row r="133" spans="2:20" x14ac:dyDescent="0.25">
      <c r="B133" s="17" t="s">
        <v>164</v>
      </c>
      <c r="C133">
        <f>COUNTA(C3:C130)</f>
        <v>128</v>
      </c>
      <c r="E133">
        <f t="shared" ref="E133:P133" si="8">SUM(E3:E130)</f>
        <v>8072585.9100000029</v>
      </c>
      <c r="F133">
        <f t="shared" si="8"/>
        <v>327823.40999999997</v>
      </c>
      <c r="G133">
        <f t="shared" si="8"/>
        <v>8400409.3300000001</v>
      </c>
      <c r="H133">
        <f t="shared" si="8"/>
        <v>169104.66999999998</v>
      </c>
      <c r="I133">
        <f t="shared" si="8"/>
        <v>13430</v>
      </c>
      <c r="J133">
        <f t="shared" si="8"/>
        <v>182534.66999999998</v>
      </c>
      <c r="K133">
        <f t="shared" si="8"/>
        <v>184580.52999999997</v>
      </c>
      <c r="L133">
        <f t="shared" si="8"/>
        <v>200508.87</v>
      </c>
      <c r="M133">
        <f t="shared" si="8"/>
        <v>96831.32</v>
      </c>
      <c r="N133">
        <f t="shared" si="8"/>
        <v>130350</v>
      </c>
      <c r="O133" t="e">
        <f t="shared" si="8"/>
        <v>#N/A</v>
      </c>
      <c r="P133" t="e">
        <f t="shared" si="8"/>
        <v>#N/A</v>
      </c>
    </row>
    <row r="134" spans="2:20" x14ac:dyDescent="0.25">
      <c r="B134" s="17" t="s">
        <v>179</v>
      </c>
    </row>
  </sheetData>
  <dataValidations count="1">
    <dataValidation type="list" allowBlank="1" showInputMessage="1" showErrorMessage="1" sqref="C3:C130">
      <formula1>"TP,Paysagiste,Autre,100% phyto"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J21" sqref="J21"/>
    </sheetView>
  </sheetViews>
  <sheetFormatPr baseColWidth="10" defaultRowHeight="15" x14ac:dyDescent="0.25"/>
  <sheetData>
    <row r="1" spans="1:4" x14ac:dyDescent="0.25">
      <c r="A1" t="s">
        <v>1042</v>
      </c>
    </row>
    <row r="2" spans="1:4" x14ac:dyDescent="0.25">
      <c r="D2" t="s">
        <v>1043</v>
      </c>
    </row>
    <row r="3" spans="1:4" x14ac:dyDescent="0.25">
      <c r="D3" t="s">
        <v>1044</v>
      </c>
    </row>
    <row r="4" spans="1:4" x14ac:dyDescent="0.25">
      <c r="D4" t="s">
        <v>1045</v>
      </c>
    </row>
    <row r="5" spans="1:4" x14ac:dyDescent="0.25">
      <c r="B5" t="s">
        <v>1046</v>
      </c>
    </row>
    <row r="6" spans="1:4" x14ac:dyDescent="0.25">
      <c r="D6" t="s">
        <v>1047</v>
      </c>
    </row>
    <row r="7" spans="1:4" x14ac:dyDescent="0.25">
      <c r="D7" t="s">
        <v>1048</v>
      </c>
    </row>
    <row r="8" spans="1:4" x14ac:dyDescent="0.25">
      <c r="B8" t="s">
        <v>1049</v>
      </c>
    </row>
    <row r="9" spans="1:4" x14ac:dyDescent="0.25">
      <c r="D9" t="s">
        <v>1050</v>
      </c>
    </row>
    <row r="10" spans="1:4" x14ac:dyDescent="0.25">
      <c r="D10" t="s">
        <v>1051</v>
      </c>
    </row>
    <row r="11" spans="1:4" x14ac:dyDescent="0.25">
      <c r="D11" t="s">
        <v>1052</v>
      </c>
    </row>
    <row r="12" spans="1:4" x14ac:dyDescent="0.25">
      <c r="B12" t="s">
        <v>1053</v>
      </c>
    </row>
    <row r="13" spans="1:4" x14ac:dyDescent="0.25">
      <c r="B13" t="s">
        <v>1054</v>
      </c>
    </row>
    <row r="14" spans="1:4" x14ac:dyDescent="0.25">
      <c r="B14" t="s">
        <v>1055</v>
      </c>
    </row>
    <row r="15" spans="1:4" x14ac:dyDescent="0.25">
      <c r="B15" t="s">
        <v>1056</v>
      </c>
    </row>
    <row r="16" spans="1:4" x14ac:dyDescent="0.25">
      <c r="B16" t="s">
        <v>1057</v>
      </c>
    </row>
    <row r="17" spans="1:3" x14ac:dyDescent="0.25">
      <c r="B17" t="s">
        <v>1058</v>
      </c>
    </row>
    <row r="18" spans="1:3" x14ac:dyDescent="0.25">
      <c r="B18" t="s">
        <v>1059</v>
      </c>
    </row>
    <row r="19" spans="1:3" x14ac:dyDescent="0.25">
      <c r="B19" t="s">
        <v>1060</v>
      </c>
    </row>
    <row r="20" spans="1:3" x14ac:dyDescent="0.25">
      <c r="A20" t="s">
        <v>1061</v>
      </c>
    </row>
    <row r="21" spans="1:3" x14ac:dyDescent="0.25">
      <c r="B21" t="s">
        <v>1062</v>
      </c>
    </row>
    <row r="22" spans="1:3" x14ac:dyDescent="0.25">
      <c r="B22" t="s">
        <v>1063</v>
      </c>
    </row>
    <row r="23" spans="1:3" x14ac:dyDescent="0.25">
      <c r="B23" t="s">
        <v>1064</v>
      </c>
    </row>
    <row r="24" spans="1:3" x14ac:dyDescent="0.25">
      <c r="B24" t="s">
        <v>1065</v>
      </c>
    </row>
    <row r="25" spans="1:3" x14ac:dyDescent="0.25">
      <c r="C25" t="s">
        <v>1066</v>
      </c>
    </row>
    <row r="26" spans="1:3" x14ac:dyDescent="0.25">
      <c r="C26" t="s">
        <v>1067</v>
      </c>
    </row>
    <row r="27" spans="1:3" x14ac:dyDescent="0.25">
      <c r="C27" t="s">
        <v>1068</v>
      </c>
    </row>
    <row r="28" spans="1:3" x14ac:dyDescent="0.25">
      <c r="C28" t="s">
        <v>1069</v>
      </c>
    </row>
    <row r="29" spans="1:3" x14ac:dyDescent="0.25">
      <c r="B29" t="s">
        <v>1070</v>
      </c>
    </row>
    <row r="30" spans="1:3" x14ac:dyDescent="0.25">
      <c r="B30" t="s">
        <v>1071</v>
      </c>
    </row>
    <row r="31" spans="1:3" x14ac:dyDescent="0.25">
      <c r="B31" t="s">
        <v>1072</v>
      </c>
    </row>
    <row r="32" spans="1:3" x14ac:dyDescent="0.25">
      <c r="B32" t="s">
        <v>1073</v>
      </c>
    </row>
    <row r="33" spans="1:4" x14ac:dyDescent="0.25">
      <c r="B33" t="s">
        <v>1065</v>
      </c>
    </row>
    <row r="34" spans="1:4" x14ac:dyDescent="0.25">
      <c r="C34" t="s">
        <v>1074</v>
      </c>
    </row>
    <row r="35" spans="1:4" x14ac:dyDescent="0.25">
      <c r="C35" t="s">
        <v>1075</v>
      </c>
    </row>
    <row r="36" spans="1:4" x14ac:dyDescent="0.25">
      <c r="D36" t="s">
        <v>1076</v>
      </c>
    </row>
    <row r="37" spans="1:4" x14ac:dyDescent="0.25">
      <c r="C37" t="s">
        <v>1077</v>
      </c>
    </row>
    <row r="38" spans="1:4" x14ac:dyDescent="0.25">
      <c r="C38" t="s">
        <v>1078</v>
      </c>
    </row>
    <row r="39" spans="1:4" x14ac:dyDescent="0.25">
      <c r="B39" t="s">
        <v>1065</v>
      </c>
    </row>
    <row r="40" spans="1:4" x14ac:dyDescent="0.25">
      <c r="C40" t="s">
        <v>1079</v>
      </c>
    </row>
    <row r="41" spans="1:4" x14ac:dyDescent="0.25">
      <c r="C41" t="s">
        <v>1075</v>
      </c>
    </row>
    <row r="42" spans="1:4" x14ac:dyDescent="0.25">
      <c r="D42" t="s">
        <v>1080</v>
      </c>
    </row>
    <row r="43" spans="1:4" x14ac:dyDescent="0.25">
      <c r="C43" t="s">
        <v>1081</v>
      </c>
    </row>
    <row r="44" spans="1:4" x14ac:dyDescent="0.25">
      <c r="C44" t="s">
        <v>1077</v>
      </c>
    </row>
    <row r="45" spans="1:4" x14ac:dyDescent="0.25">
      <c r="C45" t="s">
        <v>1082</v>
      </c>
    </row>
    <row r="46" spans="1:4" x14ac:dyDescent="0.25">
      <c r="A46" t="s">
        <v>1083</v>
      </c>
    </row>
    <row r="47" spans="1:4" x14ac:dyDescent="0.25">
      <c r="A47" t="s">
        <v>1084</v>
      </c>
    </row>
    <row r="48" spans="1:4" x14ac:dyDescent="0.25">
      <c r="A48" t="s">
        <v>1085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sqref="A1:XFD1048576"/>
    </sheetView>
  </sheetViews>
  <sheetFormatPr baseColWidth="10" defaultRowHeight="15" x14ac:dyDescent="0.25"/>
  <sheetData>
    <row r="1" spans="1:16" x14ac:dyDescent="0.25">
      <c r="A1" t="s">
        <v>1</v>
      </c>
      <c r="B1" t="s">
        <v>216</v>
      </c>
      <c r="C1" t="s">
        <v>0</v>
      </c>
      <c r="D1" t="s">
        <v>217</v>
      </c>
      <c r="E1" t="s">
        <v>10</v>
      </c>
      <c r="F1" t="s">
        <v>218</v>
      </c>
      <c r="G1" t="s">
        <v>219</v>
      </c>
      <c r="H1" t="s">
        <v>220</v>
      </c>
      <c r="I1" t="s">
        <v>11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</row>
    <row r="2" spans="1:16" x14ac:dyDescent="0.25">
      <c r="A2">
        <v>113</v>
      </c>
      <c r="B2" t="s">
        <v>228</v>
      </c>
      <c r="E2">
        <v>0</v>
      </c>
      <c r="F2" t="s">
        <v>229</v>
      </c>
      <c r="G2" t="s">
        <v>230</v>
      </c>
      <c r="H2" t="s">
        <v>229</v>
      </c>
      <c r="I2" t="s">
        <v>231</v>
      </c>
      <c r="J2" t="s">
        <v>232</v>
      </c>
      <c r="K2" t="s">
        <v>230</v>
      </c>
      <c r="L2" t="s">
        <v>230</v>
      </c>
      <c r="M2" t="s">
        <v>233</v>
      </c>
      <c r="N2" t="s">
        <v>232</v>
      </c>
      <c r="O2">
        <v>19</v>
      </c>
      <c r="P2">
        <v>0</v>
      </c>
    </row>
    <row r="3" spans="1:16" x14ac:dyDescent="0.25">
      <c r="A3">
        <v>1069</v>
      </c>
      <c r="B3" t="s">
        <v>234</v>
      </c>
      <c r="C3" t="s">
        <v>235</v>
      </c>
      <c r="D3" t="s">
        <v>236</v>
      </c>
      <c r="E3">
        <v>0</v>
      </c>
      <c r="F3" t="s">
        <v>237</v>
      </c>
      <c r="G3" t="s">
        <v>230</v>
      </c>
      <c r="H3" t="s">
        <v>237</v>
      </c>
      <c r="I3" t="s">
        <v>238</v>
      </c>
      <c r="J3" t="s">
        <v>239</v>
      </c>
      <c r="K3" t="s">
        <v>230</v>
      </c>
      <c r="L3" t="s">
        <v>230</v>
      </c>
      <c r="M3" t="s">
        <v>240</v>
      </c>
      <c r="N3" t="s">
        <v>239</v>
      </c>
      <c r="O3">
        <v>1</v>
      </c>
      <c r="P3">
        <v>0</v>
      </c>
    </row>
    <row r="4" spans="1:16" x14ac:dyDescent="0.25">
      <c r="A4">
        <v>1107</v>
      </c>
      <c r="B4" t="s">
        <v>241</v>
      </c>
      <c r="C4" t="s">
        <v>242</v>
      </c>
      <c r="D4" t="s">
        <v>243</v>
      </c>
      <c r="E4">
        <v>0</v>
      </c>
      <c r="F4" t="s">
        <v>244</v>
      </c>
      <c r="G4" t="s">
        <v>230</v>
      </c>
      <c r="H4" t="s">
        <v>244</v>
      </c>
      <c r="I4" t="s">
        <v>245</v>
      </c>
      <c r="J4" t="s">
        <v>246</v>
      </c>
      <c r="K4" t="s">
        <v>230</v>
      </c>
      <c r="L4" t="s">
        <v>230</v>
      </c>
      <c r="M4" t="s">
        <v>247</v>
      </c>
      <c r="N4" t="s">
        <v>246</v>
      </c>
      <c r="O4">
        <v>6</v>
      </c>
      <c r="P4">
        <v>0</v>
      </c>
    </row>
    <row r="5" spans="1:16" x14ac:dyDescent="0.25">
      <c r="A5">
        <v>104</v>
      </c>
      <c r="B5" t="s">
        <v>248</v>
      </c>
      <c r="C5" t="s">
        <v>249</v>
      </c>
      <c r="D5" t="s">
        <v>250</v>
      </c>
      <c r="E5">
        <v>1</v>
      </c>
      <c r="F5" t="s">
        <v>251</v>
      </c>
      <c r="G5" t="s">
        <v>252</v>
      </c>
      <c r="H5" t="s">
        <v>253</v>
      </c>
      <c r="I5" t="s">
        <v>245</v>
      </c>
      <c r="J5" t="s">
        <v>254</v>
      </c>
      <c r="K5" t="s">
        <v>255</v>
      </c>
      <c r="L5" t="s">
        <v>256</v>
      </c>
      <c r="M5" t="s">
        <v>257</v>
      </c>
      <c r="N5" t="s">
        <v>258</v>
      </c>
      <c r="O5">
        <v>4</v>
      </c>
      <c r="P5">
        <v>2</v>
      </c>
    </row>
    <row r="6" spans="1:16" x14ac:dyDescent="0.25">
      <c r="A6">
        <v>121</v>
      </c>
      <c r="B6" t="s">
        <v>259</v>
      </c>
      <c r="C6" t="s">
        <v>260</v>
      </c>
      <c r="D6" t="s">
        <v>261</v>
      </c>
      <c r="E6">
        <v>1</v>
      </c>
      <c r="F6" t="s">
        <v>262</v>
      </c>
      <c r="G6" t="s">
        <v>230</v>
      </c>
      <c r="H6" t="s">
        <v>262</v>
      </c>
      <c r="I6" t="s">
        <v>263</v>
      </c>
      <c r="J6" t="s">
        <v>246</v>
      </c>
      <c r="K6" t="s">
        <v>230</v>
      </c>
      <c r="L6" t="s">
        <v>264</v>
      </c>
      <c r="M6" t="s">
        <v>265</v>
      </c>
      <c r="N6" t="s">
        <v>246</v>
      </c>
      <c r="O6">
        <v>5</v>
      </c>
      <c r="P6">
        <v>0</v>
      </c>
    </row>
    <row r="7" spans="1:16" x14ac:dyDescent="0.25">
      <c r="A7">
        <v>1009</v>
      </c>
      <c r="B7" t="s">
        <v>266</v>
      </c>
      <c r="C7" t="s">
        <v>267</v>
      </c>
      <c r="D7" t="s">
        <v>268</v>
      </c>
      <c r="E7">
        <v>1</v>
      </c>
      <c r="F7" t="s">
        <v>269</v>
      </c>
      <c r="G7" t="s">
        <v>270</v>
      </c>
      <c r="H7" t="s">
        <v>271</v>
      </c>
      <c r="I7" t="s">
        <v>272</v>
      </c>
      <c r="J7" t="s">
        <v>272</v>
      </c>
      <c r="K7" t="s">
        <v>273</v>
      </c>
      <c r="L7" t="s">
        <v>274</v>
      </c>
      <c r="M7" t="s">
        <v>275</v>
      </c>
      <c r="N7" t="s">
        <v>276</v>
      </c>
      <c r="O7">
        <v>9</v>
      </c>
      <c r="P7">
        <v>3</v>
      </c>
    </row>
    <row r="8" spans="1:16" x14ac:dyDescent="0.25">
      <c r="A8">
        <v>5</v>
      </c>
      <c r="B8" t="s">
        <v>277</v>
      </c>
      <c r="C8" t="s">
        <v>278</v>
      </c>
      <c r="D8" t="s">
        <v>279</v>
      </c>
      <c r="E8">
        <v>1</v>
      </c>
      <c r="F8" t="s">
        <v>280</v>
      </c>
      <c r="G8" t="s">
        <v>230</v>
      </c>
      <c r="H8" t="s">
        <v>280</v>
      </c>
      <c r="I8" t="s">
        <v>281</v>
      </c>
      <c r="J8" t="s">
        <v>282</v>
      </c>
      <c r="K8" t="s">
        <v>230</v>
      </c>
      <c r="L8" t="s">
        <v>283</v>
      </c>
      <c r="M8" t="s">
        <v>284</v>
      </c>
      <c r="N8" t="s">
        <v>282</v>
      </c>
      <c r="O8">
        <v>22</v>
      </c>
      <c r="P8">
        <v>0</v>
      </c>
    </row>
    <row r="9" spans="1:16" x14ac:dyDescent="0.25">
      <c r="A9">
        <v>1106</v>
      </c>
      <c r="B9" t="s">
        <v>285</v>
      </c>
      <c r="C9" t="s">
        <v>286</v>
      </c>
      <c r="D9" t="s">
        <v>287</v>
      </c>
      <c r="E9">
        <v>1</v>
      </c>
      <c r="F9" t="s">
        <v>288</v>
      </c>
      <c r="G9" t="s">
        <v>230</v>
      </c>
      <c r="H9" t="s">
        <v>288</v>
      </c>
      <c r="I9" t="s">
        <v>263</v>
      </c>
      <c r="J9" t="s">
        <v>289</v>
      </c>
      <c r="K9" t="s">
        <v>230</v>
      </c>
      <c r="L9" t="s">
        <v>290</v>
      </c>
      <c r="M9" t="s">
        <v>291</v>
      </c>
      <c r="N9" t="s">
        <v>289</v>
      </c>
      <c r="O9">
        <v>4</v>
      </c>
      <c r="P9">
        <v>0</v>
      </c>
    </row>
    <row r="10" spans="1:16" x14ac:dyDescent="0.25">
      <c r="A10">
        <v>69</v>
      </c>
      <c r="B10" t="s">
        <v>292</v>
      </c>
      <c r="C10" t="s">
        <v>293</v>
      </c>
      <c r="D10" t="s">
        <v>294</v>
      </c>
      <c r="E10">
        <v>1</v>
      </c>
      <c r="F10" t="s">
        <v>295</v>
      </c>
      <c r="G10" t="s">
        <v>230</v>
      </c>
      <c r="H10" t="s">
        <v>295</v>
      </c>
      <c r="I10" t="s">
        <v>296</v>
      </c>
      <c r="J10" t="s">
        <v>297</v>
      </c>
      <c r="K10" t="s">
        <v>230</v>
      </c>
      <c r="L10" t="s">
        <v>298</v>
      </c>
      <c r="M10" t="s">
        <v>238</v>
      </c>
      <c r="N10" t="s">
        <v>297</v>
      </c>
      <c r="O10">
        <v>2</v>
      </c>
      <c r="P10">
        <v>0</v>
      </c>
    </row>
    <row r="11" spans="1:16" x14ac:dyDescent="0.25">
      <c r="A11">
        <v>1072</v>
      </c>
      <c r="C11" t="s">
        <v>299</v>
      </c>
      <c r="D11" t="s">
        <v>300</v>
      </c>
      <c r="E11">
        <v>1</v>
      </c>
      <c r="F11" t="s">
        <v>301</v>
      </c>
      <c r="G11" t="s">
        <v>230</v>
      </c>
      <c r="H11" t="s">
        <v>301</v>
      </c>
      <c r="I11" t="s">
        <v>302</v>
      </c>
      <c r="J11" t="s">
        <v>303</v>
      </c>
      <c r="K11" t="s">
        <v>230</v>
      </c>
      <c r="L11" t="s">
        <v>304</v>
      </c>
      <c r="M11" t="s">
        <v>305</v>
      </c>
      <c r="N11" t="s">
        <v>303</v>
      </c>
      <c r="O11">
        <v>10</v>
      </c>
      <c r="P11">
        <v>0</v>
      </c>
    </row>
    <row r="12" spans="1:16" x14ac:dyDescent="0.25">
      <c r="A12">
        <v>94</v>
      </c>
      <c r="B12" t="s">
        <v>306</v>
      </c>
      <c r="C12" t="s">
        <v>307</v>
      </c>
      <c r="D12" t="s">
        <v>308</v>
      </c>
      <c r="E12">
        <v>1</v>
      </c>
      <c r="F12" t="s">
        <v>309</v>
      </c>
      <c r="G12" t="s">
        <v>230</v>
      </c>
      <c r="H12" t="s">
        <v>309</v>
      </c>
      <c r="I12" t="s">
        <v>303</v>
      </c>
      <c r="J12" t="s">
        <v>281</v>
      </c>
      <c r="K12" t="s">
        <v>230</v>
      </c>
      <c r="L12" t="s">
        <v>310</v>
      </c>
      <c r="M12" t="s">
        <v>311</v>
      </c>
      <c r="N12" t="s">
        <v>312</v>
      </c>
      <c r="O12">
        <v>15</v>
      </c>
      <c r="P12">
        <v>0</v>
      </c>
    </row>
    <row r="13" spans="1:16" x14ac:dyDescent="0.25">
      <c r="A13">
        <v>1074</v>
      </c>
      <c r="B13" t="s">
        <v>313</v>
      </c>
      <c r="C13" t="s">
        <v>314</v>
      </c>
      <c r="D13" t="s">
        <v>315</v>
      </c>
      <c r="E13">
        <v>0</v>
      </c>
      <c r="F13" t="s">
        <v>316</v>
      </c>
      <c r="G13" t="s">
        <v>230</v>
      </c>
      <c r="H13" t="s">
        <v>316</v>
      </c>
      <c r="I13" t="s">
        <v>317</v>
      </c>
      <c r="J13" t="s">
        <v>318</v>
      </c>
      <c r="K13" t="s">
        <v>230</v>
      </c>
      <c r="L13" t="s">
        <v>230</v>
      </c>
      <c r="M13" t="s">
        <v>319</v>
      </c>
      <c r="N13" t="s">
        <v>318</v>
      </c>
      <c r="O13">
        <v>5</v>
      </c>
      <c r="P13">
        <v>0</v>
      </c>
    </row>
    <row r="14" spans="1:16" x14ac:dyDescent="0.25">
      <c r="A14">
        <v>74</v>
      </c>
      <c r="B14" t="s">
        <v>320</v>
      </c>
      <c r="C14" t="s">
        <v>321</v>
      </c>
      <c r="D14" t="s">
        <v>322</v>
      </c>
      <c r="E14">
        <v>0</v>
      </c>
      <c r="F14" t="s">
        <v>323</v>
      </c>
      <c r="G14" t="s">
        <v>324</v>
      </c>
      <c r="H14" t="s">
        <v>325</v>
      </c>
      <c r="I14" t="s">
        <v>326</v>
      </c>
      <c r="J14" t="s">
        <v>276</v>
      </c>
      <c r="K14" t="s">
        <v>327</v>
      </c>
      <c r="L14" t="s">
        <v>230</v>
      </c>
      <c r="M14" t="s">
        <v>328</v>
      </c>
      <c r="N14" t="s">
        <v>329</v>
      </c>
      <c r="O14">
        <v>11</v>
      </c>
      <c r="P14">
        <v>1</v>
      </c>
    </row>
    <row r="15" spans="1:16" x14ac:dyDescent="0.25">
      <c r="A15">
        <v>1094</v>
      </c>
      <c r="B15" t="s">
        <v>330</v>
      </c>
      <c r="C15" t="s">
        <v>331</v>
      </c>
      <c r="D15" t="s">
        <v>332</v>
      </c>
      <c r="E15">
        <v>1</v>
      </c>
      <c r="F15" t="s">
        <v>333</v>
      </c>
      <c r="G15" t="s">
        <v>230</v>
      </c>
      <c r="H15" t="s">
        <v>333</v>
      </c>
      <c r="I15" t="s">
        <v>273</v>
      </c>
      <c r="J15" t="s">
        <v>334</v>
      </c>
      <c r="K15" t="s">
        <v>230</v>
      </c>
      <c r="L15" t="s">
        <v>335</v>
      </c>
      <c r="M15" t="s">
        <v>317</v>
      </c>
      <c r="N15" t="s">
        <v>336</v>
      </c>
      <c r="O15">
        <v>3</v>
      </c>
      <c r="P15">
        <v>0</v>
      </c>
    </row>
    <row r="16" spans="1:16" x14ac:dyDescent="0.25">
      <c r="A16">
        <v>20</v>
      </c>
      <c r="B16" t="s">
        <v>337</v>
      </c>
      <c r="C16" t="s">
        <v>338</v>
      </c>
      <c r="D16" t="s">
        <v>339</v>
      </c>
      <c r="E16">
        <v>1</v>
      </c>
      <c r="F16" t="s">
        <v>340</v>
      </c>
      <c r="G16" t="s">
        <v>230</v>
      </c>
      <c r="H16" t="s">
        <v>340</v>
      </c>
      <c r="I16" t="s">
        <v>273</v>
      </c>
      <c r="J16" t="s">
        <v>341</v>
      </c>
      <c r="K16" t="s">
        <v>230</v>
      </c>
      <c r="L16" t="s">
        <v>342</v>
      </c>
      <c r="M16" t="s">
        <v>343</v>
      </c>
      <c r="N16" t="s">
        <v>341</v>
      </c>
      <c r="O16">
        <v>3</v>
      </c>
      <c r="P16">
        <v>0</v>
      </c>
    </row>
    <row r="17" spans="1:16" x14ac:dyDescent="0.25">
      <c r="A17">
        <v>14</v>
      </c>
      <c r="C17" t="s">
        <v>344</v>
      </c>
      <c r="D17" t="s">
        <v>345</v>
      </c>
      <c r="E17">
        <v>1</v>
      </c>
      <c r="F17" t="s">
        <v>230</v>
      </c>
      <c r="G17" t="s">
        <v>346</v>
      </c>
      <c r="H17" t="s">
        <v>346</v>
      </c>
      <c r="I17" t="s">
        <v>263</v>
      </c>
      <c r="J17" t="s">
        <v>230</v>
      </c>
      <c r="K17" t="s">
        <v>347</v>
      </c>
      <c r="L17" t="s">
        <v>348</v>
      </c>
      <c r="M17" t="s">
        <v>291</v>
      </c>
      <c r="N17" t="s">
        <v>349</v>
      </c>
      <c r="O17">
        <v>0</v>
      </c>
      <c r="P17">
        <v>4</v>
      </c>
    </row>
    <row r="18" spans="1:16" x14ac:dyDescent="0.25">
      <c r="A18">
        <v>1023</v>
      </c>
      <c r="B18" t="s">
        <v>350</v>
      </c>
      <c r="C18" t="s">
        <v>351</v>
      </c>
      <c r="D18" t="s">
        <v>352</v>
      </c>
      <c r="E18">
        <v>1</v>
      </c>
      <c r="F18" t="s">
        <v>353</v>
      </c>
      <c r="G18" t="s">
        <v>230</v>
      </c>
      <c r="H18" t="s">
        <v>353</v>
      </c>
      <c r="I18" t="s">
        <v>263</v>
      </c>
      <c r="J18" t="s">
        <v>343</v>
      </c>
      <c r="K18" t="s">
        <v>230</v>
      </c>
      <c r="L18" t="s">
        <v>354</v>
      </c>
      <c r="M18" t="s">
        <v>291</v>
      </c>
      <c r="N18" t="s">
        <v>343</v>
      </c>
      <c r="O18">
        <v>4</v>
      </c>
      <c r="P18">
        <v>0</v>
      </c>
    </row>
    <row r="19" spans="1:16" x14ac:dyDescent="0.25">
      <c r="A19">
        <v>81</v>
      </c>
      <c r="B19" t="s">
        <v>355</v>
      </c>
      <c r="C19" t="s">
        <v>356</v>
      </c>
      <c r="D19" t="s">
        <v>357</v>
      </c>
      <c r="E19">
        <v>1</v>
      </c>
      <c r="F19" t="s">
        <v>358</v>
      </c>
      <c r="G19" t="s">
        <v>230</v>
      </c>
      <c r="H19" t="s">
        <v>358</v>
      </c>
      <c r="I19" t="s">
        <v>317</v>
      </c>
      <c r="J19" t="s">
        <v>359</v>
      </c>
      <c r="K19" t="s">
        <v>230</v>
      </c>
      <c r="L19" t="s">
        <v>360</v>
      </c>
      <c r="M19" t="s">
        <v>361</v>
      </c>
      <c r="N19" t="s">
        <v>362</v>
      </c>
      <c r="O19">
        <v>5</v>
      </c>
      <c r="P19">
        <v>0</v>
      </c>
    </row>
    <row r="20" spans="1:16" x14ac:dyDescent="0.25">
      <c r="A20">
        <v>82</v>
      </c>
      <c r="C20" t="s">
        <v>363</v>
      </c>
      <c r="D20" t="s">
        <v>364</v>
      </c>
      <c r="E20">
        <v>1</v>
      </c>
      <c r="F20" t="s">
        <v>365</v>
      </c>
      <c r="G20" t="s">
        <v>230</v>
      </c>
      <c r="H20" t="s">
        <v>365</v>
      </c>
      <c r="I20" t="s">
        <v>326</v>
      </c>
      <c r="J20" t="s">
        <v>366</v>
      </c>
      <c r="K20" t="s">
        <v>230</v>
      </c>
      <c r="L20" t="s">
        <v>336</v>
      </c>
      <c r="M20" t="s">
        <v>367</v>
      </c>
      <c r="N20" t="s">
        <v>366</v>
      </c>
      <c r="O20">
        <v>11</v>
      </c>
      <c r="P20">
        <v>0</v>
      </c>
    </row>
    <row r="21" spans="1:16" x14ac:dyDescent="0.25">
      <c r="A21">
        <v>1064</v>
      </c>
      <c r="B21" t="s">
        <v>368</v>
      </c>
      <c r="C21" t="s">
        <v>369</v>
      </c>
      <c r="D21" t="s">
        <v>370</v>
      </c>
      <c r="E21">
        <v>1</v>
      </c>
      <c r="F21" t="s">
        <v>371</v>
      </c>
      <c r="G21" t="s">
        <v>230</v>
      </c>
      <c r="H21" t="s">
        <v>371</v>
      </c>
      <c r="I21" t="s">
        <v>326</v>
      </c>
      <c r="J21" t="s">
        <v>372</v>
      </c>
      <c r="K21" t="s">
        <v>230</v>
      </c>
      <c r="L21" t="s">
        <v>373</v>
      </c>
      <c r="M21" t="s">
        <v>374</v>
      </c>
      <c r="N21" t="s">
        <v>372</v>
      </c>
      <c r="O21">
        <v>12</v>
      </c>
      <c r="P21">
        <v>0</v>
      </c>
    </row>
    <row r="22" spans="1:16" x14ac:dyDescent="0.25">
      <c r="A22">
        <v>1056</v>
      </c>
      <c r="B22" t="s">
        <v>375</v>
      </c>
      <c r="C22" t="s">
        <v>376</v>
      </c>
      <c r="D22" t="s">
        <v>377</v>
      </c>
      <c r="E22">
        <v>1</v>
      </c>
      <c r="F22" t="s">
        <v>378</v>
      </c>
      <c r="G22" t="s">
        <v>379</v>
      </c>
      <c r="H22" t="s">
        <v>380</v>
      </c>
      <c r="I22" t="s">
        <v>296</v>
      </c>
      <c r="J22" t="s">
        <v>239</v>
      </c>
      <c r="K22" t="s">
        <v>238</v>
      </c>
      <c r="L22" t="s">
        <v>381</v>
      </c>
      <c r="M22" t="s">
        <v>297</v>
      </c>
      <c r="N22" t="s">
        <v>382</v>
      </c>
      <c r="O22">
        <v>1</v>
      </c>
      <c r="P22">
        <v>1</v>
      </c>
    </row>
    <row r="23" spans="1:16" x14ac:dyDescent="0.25">
      <c r="A23">
        <v>38</v>
      </c>
      <c r="B23" t="s">
        <v>383</v>
      </c>
      <c r="C23" t="s">
        <v>384</v>
      </c>
      <c r="D23" t="s">
        <v>385</v>
      </c>
      <c r="E23">
        <v>0</v>
      </c>
      <c r="F23" t="s">
        <v>386</v>
      </c>
      <c r="G23" t="s">
        <v>387</v>
      </c>
      <c r="H23" t="s">
        <v>388</v>
      </c>
      <c r="I23" t="s">
        <v>258</v>
      </c>
      <c r="J23" t="s">
        <v>258</v>
      </c>
      <c r="K23" t="s">
        <v>296</v>
      </c>
      <c r="L23" t="s">
        <v>230</v>
      </c>
      <c r="M23" t="s">
        <v>247</v>
      </c>
      <c r="N23" t="s">
        <v>389</v>
      </c>
      <c r="O23">
        <v>5</v>
      </c>
      <c r="P23">
        <v>2</v>
      </c>
    </row>
    <row r="24" spans="1:16" x14ac:dyDescent="0.25">
      <c r="A24">
        <v>1083</v>
      </c>
      <c r="B24" t="s">
        <v>390</v>
      </c>
      <c r="C24" t="s">
        <v>391</v>
      </c>
      <c r="D24" t="s">
        <v>392</v>
      </c>
      <c r="E24">
        <v>1</v>
      </c>
      <c r="F24" t="s">
        <v>393</v>
      </c>
      <c r="G24" t="s">
        <v>230</v>
      </c>
      <c r="H24" t="s">
        <v>393</v>
      </c>
      <c r="I24" t="s">
        <v>296</v>
      </c>
      <c r="J24" t="s">
        <v>394</v>
      </c>
      <c r="K24" t="s">
        <v>230</v>
      </c>
      <c r="L24" t="s">
        <v>395</v>
      </c>
      <c r="M24" t="s">
        <v>396</v>
      </c>
      <c r="N24" t="s">
        <v>394</v>
      </c>
      <c r="O24">
        <v>2</v>
      </c>
      <c r="P24">
        <v>0</v>
      </c>
    </row>
    <row r="25" spans="1:16" x14ac:dyDescent="0.25">
      <c r="A25">
        <v>1025</v>
      </c>
      <c r="B25" t="s">
        <v>397</v>
      </c>
      <c r="C25" t="s">
        <v>398</v>
      </c>
      <c r="D25" t="s">
        <v>399</v>
      </c>
      <c r="E25">
        <v>1</v>
      </c>
      <c r="F25" t="s">
        <v>400</v>
      </c>
      <c r="G25" t="s">
        <v>230</v>
      </c>
      <c r="H25" t="s">
        <v>400</v>
      </c>
      <c r="I25" t="s">
        <v>273</v>
      </c>
      <c r="J25" t="s">
        <v>401</v>
      </c>
      <c r="K25" t="s">
        <v>230</v>
      </c>
      <c r="L25" t="s">
        <v>402</v>
      </c>
      <c r="M25" t="s">
        <v>263</v>
      </c>
      <c r="N25" t="s">
        <v>297</v>
      </c>
      <c r="O25">
        <v>3</v>
      </c>
      <c r="P25">
        <v>0</v>
      </c>
    </row>
    <row r="26" spans="1:16" x14ac:dyDescent="0.25">
      <c r="A26">
        <v>30</v>
      </c>
      <c r="B26" t="s">
        <v>403</v>
      </c>
      <c r="C26" t="s">
        <v>404</v>
      </c>
      <c r="D26" t="s">
        <v>405</v>
      </c>
      <c r="E26">
        <v>0</v>
      </c>
      <c r="F26" t="s">
        <v>406</v>
      </c>
      <c r="G26" t="s">
        <v>407</v>
      </c>
      <c r="H26" t="s">
        <v>408</v>
      </c>
      <c r="I26" t="s">
        <v>245</v>
      </c>
      <c r="J26" t="s">
        <v>409</v>
      </c>
      <c r="K26" t="s">
        <v>296</v>
      </c>
      <c r="L26" t="s">
        <v>230</v>
      </c>
      <c r="M26" t="s">
        <v>265</v>
      </c>
      <c r="N26" t="s">
        <v>410</v>
      </c>
      <c r="O26">
        <v>4</v>
      </c>
      <c r="P26">
        <v>2</v>
      </c>
    </row>
    <row r="27" spans="1:16" x14ac:dyDescent="0.25">
      <c r="A27">
        <v>1104</v>
      </c>
      <c r="B27" t="s">
        <v>411</v>
      </c>
      <c r="C27" t="s">
        <v>412</v>
      </c>
      <c r="D27" t="s">
        <v>392</v>
      </c>
      <c r="E27">
        <v>1</v>
      </c>
      <c r="F27" t="s">
        <v>413</v>
      </c>
      <c r="G27" t="s">
        <v>230</v>
      </c>
      <c r="H27" t="s">
        <v>413</v>
      </c>
      <c r="I27" t="s">
        <v>263</v>
      </c>
      <c r="J27" t="s">
        <v>317</v>
      </c>
      <c r="K27" t="s">
        <v>230</v>
      </c>
      <c r="L27" t="s">
        <v>414</v>
      </c>
      <c r="M27" t="s">
        <v>291</v>
      </c>
      <c r="N27" t="s">
        <v>317</v>
      </c>
      <c r="O27">
        <v>4</v>
      </c>
      <c r="P27">
        <v>0</v>
      </c>
    </row>
    <row r="28" spans="1:16" x14ac:dyDescent="0.25">
      <c r="A28">
        <v>1084</v>
      </c>
      <c r="B28" t="s">
        <v>415</v>
      </c>
      <c r="C28" t="s">
        <v>416</v>
      </c>
      <c r="D28" t="s">
        <v>417</v>
      </c>
      <c r="E28">
        <v>1</v>
      </c>
      <c r="F28" t="s">
        <v>418</v>
      </c>
      <c r="G28" t="s">
        <v>230</v>
      </c>
      <c r="H28" t="s">
        <v>418</v>
      </c>
      <c r="I28" t="s">
        <v>273</v>
      </c>
      <c r="J28" t="s">
        <v>419</v>
      </c>
      <c r="K28" t="s">
        <v>230</v>
      </c>
      <c r="L28" t="s">
        <v>420</v>
      </c>
      <c r="M28" t="s">
        <v>421</v>
      </c>
      <c r="N28" t="s">
        <v>419</v>
      </c>
      <c r="O28">
        <v>3</v>
      </c>
      <c r="P28">
        <v>0</v>
      </c>
    </row>
    <row r="29" spans="1:16" x14ac:dyDescent="0.25">
      <c r="A29">
        <v>86</v>
      </c>
      <c r="B29" t="s">
        <v>422</v>
      </c>
      <c r="C29" t="s">
        <v>423</v>
      </c>
      <c r="D29" t="s">
        <v>424</v>
      </c>
      <c r="E29">
        <v>0</v>
      </c>
      <c r="F29" t="s">
        <v>425</v>
      </c>
      <c r="G29" t="s">
        <v>426</v>
      </c>
      <c r="H29" t="s">
        <v>427</v>
      </c>
      <c r="I29" t="s">
        <v>276</v>
      </c>
      <c r="J29" t="s">
        <v>428</v>
      </c>
      <c r="K29" t="s">
        <v>429</v>
      </c>
      <c r="L29" t="s">
        <v>230</v>
      </c>
      <c r="M29" t="s">
        <v>430</v>
      </c>
      <c r="N29" t="s">
        <v>431</v>
      </c>
      <c r="O29">
        <v>10</v>
      </c>
      <c r="P29">
        <v>5</v>
      </c>
    </row>
    <row r="30" spans="1:16" x14ac:dyDescent="0.25">
      <c r="A30">
        <v>138</v>
      </c>
      <c r="B30" t="s">
        <v>432</v>
      </c>
      <c r="C30" t="s">
        <v>433</v>
      </c>
      <c r="D30" t="s">
        <v>434</v>
      </c>
      <c r="E30">
        <v>1</v>
      </c>
      <c r="F30" t="s">
        <v>435</v>
      </c>
      <c r="G30" t="s">
        <v>436</v>
      </c>
      <c r="H30" t="s">
        <v>437</v>
      </c>
      <c r="I30" t="s">
        <v>272</v>
      </c>
      <c r="J30" t="s">
        <v>276</v>
      </c>
      <c r="K30" t="s">
        <v>238</v>
      </c>
      <c r="L30" t="s">
        <v>438</v>
      </c>
      <c r="M30" t="s">
        <v>281</v>
      </c>
      <c r="N30" t="s">
        <v>439</v>
      </c>
      <c r="O30">
        <v>11</v>
      </c>
      <c r="P30">
        <v>1</v>
      </c>
    </row>
    <row r="31" spans="1:16" x14ac:dyDescent="0.25">
      <c r="A31">
        <v>1058</v>
      </c>
      <c r="C31" t="s">
        <v>440</v>
      </c>
      <c r="D31" t="s">
        <v>441</v>
      </c>
      <c r="E31">
        <v>1</v>
      </c>
      <c r="F31" t="s">
        <v>442</v>
      </c>
      <c r="G31" t="s">
        <v>443</v>
      </c>
      <c r="H31" t="s">
        <v>444</v>
      </c>
      <c r="I31" t="s">
        <v>263</v>
      </c>
      <c r="J31" t="s">
        <v>394</v>
      </c>
      <c r="K31" t="s">
        <v>445</v>
      </c>
      <c r="L31" t="s">
        <v>446</v>
      </c>
      <c r="M31" t="s">
        <v>291</v>
      </c>
      <c r="N31" t="s">
        <v>447</v>
      </c>
      <c r="O31">
        <v>2</v>
      </c>
      <c r="P31">
        <v>2</v>
      </c>
    </row>
    <row r="32" spans="1:16" x14ac:dyDescent="0.25">
      <c r="A32">
        <v>27</v>
      </c>
      <c r="B32" t="s">
        <v>448</v>
      </c>
      <c r="C32" t="s">
        <v>449</v>
      </c>
      <c r="D32" t="s">
        <v>450</v>
      </c>
      <c r="E32">
        <v>0</v>
      </c>
      <c r="F32" t="s">
        <v>451</v>
      </c>
      <c r="G32" t="s">
        <v>230</v>
      </c>
      <c r="H32" t="s">
        <v>451</v>
      </c>
      <c r="I32" t="s">
        <v>389</v>
      </c>
      <c r="J32" t="s">
        <v>452</v>
      </c>
      <c r="K32" t="s">
        <v>230</v>
      </c>
      <c r="L32" t="s">
        <v>230</v>
      </c>
      <c r="M32" t="s">
        <v>257</v>
      </c>
      <c r="N32" t="s">
        <v>246</v>
      </c>
      <c r="O32">
        <v>9</v>
      </c>
      <c r="P32">
        <v>0</v>
      </c>
    </row>
    <row r="33" spans="1:16" x14ac:dyDescent="0.25">
      <c r="A33">
        <v>1029</v>
      </c>
      <c r="B33" t="s">
        <v>453</v>
      </c>
      <c r="C33" t="s">
        <v>454</v>
      </c>
      <c r="D33" t="s">
        <v>455</v>
      </c>
      <c r="E33">
        <v>1</v>
      </c>
      <c r="F33" t="s">
        <v>456</v>
      </c>
      <c r="G33" t="s">
        <v>457</v>
      </c>
      <c r="H33" t="s">
        <v>458</v>
      </c>
      <c r="I33" t="s">
        <v>258</v>
      </c>
      <c r="J33" t="s">
        <v>265</v>
      </c>
      <c r="K33" t="s">
        <v>459</v>
      </c>
      <c r="L33" t="s">
        <v>460</v>
      </c>
      <c r="M33" t="s">
        <v>461</v>
      </c>
      <c r="N33" t="s">
        <v>462</v>
      </c>
      <c r="O33">
        <v>6</v>
      </c>
      <c r="P33">
        <v>1</v>
      </c>
    </row>
    <row r="34" spans="1:16" x14ac:dyDescent="0.25">
      <c r="A34">
        <v>17</v>
      </c>
      <c r="B34" t="s">
        <v>463</v>
      </c>
      <c r="C34" t="s">
        <v>464</v>
      </c>
      <c r="D34" t="s">
        <v>377</v>
      </c>
      <c r="E34">
        <v>0</v>
      </c>
      <c r="F34" t="s">
        <v>465</v>
      </c>
      <c r="G34" t="s">
        <v>466</v>
      </c>
      <c r="H34" t="s">
        <v>467</v>
      </c>
      <c r="I34" t="s">
        <v>303</v>
      </c>
      <c r="J34" t="s">
        <v>468</v>
      </c>
      <c r="K34" t="s">
        <v>238</v>
      </c>
      <c r="L34" t="s">
        <v>230</v>
      </c>
      <c r="M34" t="s">
        <v>469</v>
      </c>
      <c r="N34" t="s">
        <v>470</v>
      </c>
      <c r="O34">
        <v>13</v>
      </c>
      <c r="P34">
        <v>1</v>
      </c>
    </row>
    <row r="35" spans="1:16" x14ac:dyDescent="0.25">
      <c r="A35">
        <v>19</v>
      </c>
      <c r="B35" t="s">
        <v>471</v>
      </c>
      <c r="C35" t="s">
        <v>472</v>
      </c>
      <c r="D35" t="s">
        <v>473</v>
      </c>
      <c r="E35">
        <v>1</v>
      </c>
      <c r="F35" t="s">
        <v>474</v>
      </c>
      <c r="G35" t="s">
        <v>230</v>
      </c>
      <c r="H35" t="s">
        <v>474</v>
      </c>
      <c r="I35" t="s">
        <v>281</v>
      </c>
      <c r="J35" t="s">
        <v>475</v>
      </c>
      <c r="K35" t="s">
        <v>230</v>
      </c>
      <c r="L35" t="s">
        <v>476</v>
      </c>
      <c r="M35" t="s">
        <v>477</v>
      </c>
      <c r="N35" t="s">
        <v>478</v>
      </c>
      <c r="O35">
        <v>23</v>
      </c>
      <c r="P35">
        <v>0</v>
      </c>
    </row>
    <row r="36" spans="1:16" x14ac:dyDescent="0.25">
      <c r="A36">
        <v>165</v>
      </c>
      <c r="B36" t="s">
        <v>479</v>
      </c>
      <c r="C36" t="s">
        <v>480</v>
      </c>
      <c r="D36" t="s">
        <v>481</v>
      </c>
      <c r="E36">
        <v>1</v>
      </c>
      <c r="F36" t="s">
        <v>482</v>
      </c>
      <c r="G36" t="s">
        <v>230</v>
      </c>
      <c r="H36" t="s">
        <v>482</v>
      </c>
      <c r="I36" t="s">
        <v>317</v>
      </c>
      <c r="J36" t="s">
        <v>483</v>
      </c>
      <c r="K36" t="s">
        <v>230</v>
      </c>
      <c r="L36" t="s">
        <v>484</v>
      </c>
      <c r="M36" t="s">
        <v>485</v>
      </c>
      <c r="N36" t="s">
        <v>483</v>
      </c>
      <c r="O36">
        <v>5</v>
      </c>
      <c r="P36">
        <v>0</v>
      </c>
    </row>
    <row r="37" spans="1:16" x14ac:dyDescent="0.25">
      <c r="A37">
        <v>1081</v>
      </c>
      <c r="B37" t="s">
        <v>486</v>
      </c>
      <c r="C37" t="s">
        <v>487</v>
      </c>
      <c r="D37" t="s">
        <v>488</v>
      </c>
      <c r="E37">
        <v>1</v>
      </c>
      <c r="F37" t="s">
        <v>489</v>
      </c>
      <c r="G37" t="s">
        <v>230</v>
      </c>
      <c r="H37" t="s">
        <v>489</v>
      </c>
      <c r="I37" t="s">
        <v>317</v>
      </c>
      <c r="J37" t="s">
        <v>483</v>
      </c>
      <c r="K37" t="s">
        <v>230</v>
      </c>
      <c r="L37" t="s">
        <v>490</v>
      </c>
      <c r="M37" t="s">
        <v>491</v>
      </c>
      <c r="N37" t="s">
        <v>483</v>
      </c>
      <c r="O37">
        <v>5</v>
      </c>
      <c r="P37">
        <v>0</v>
      </c>
    </row>
    <row r="38" spans="1:16" x14ac:dyDescent="0.25">
      <c r="A38">
        <v>110</v>
      </c>
      <c r="C38" t="s">
        <v>492</v>
      </c>
      <c r="D38" t="s">
        <v>493</v>
      </c>
      <c r="E38">
        <v>1</v>
      </c>
      <c r="F38" t="s">
        <v>494</v>
      </c>
      <c r="G38" t="s">
        <v>230</v>
      </c>
      <c r="H38" t="s">
        <v>494</v>
      </c>
      <c r="I38" t="s">
        <v>258</v>
      </c>
      <c r="J38" t="s">
        <v>495</v>
      </c>
      <c r="K38" t="s">
        <v>230</v>
      </c>
      <c r="L38" t="s">
        <v>496</v>
      </c>
      <c r="M38" t="s">
        <v>497</v>
      </c>
      <c r="N38" t="s">
        <v>498</v>
      </c>
      <c r="O38">
        <v>7</v>
      </c>
      <c r="P38">
        <v>0</v>
      </c>
    </row>
    <row r="39" spans="1:16" x14ac:dyDescent="0.25">
      <c r="A39">
        <v>139</v>
      </c>
      <c r="B39" t="s">
        <v>499</v>
      </c>
      <c r="C39" t="s">
        <v>500</v>
      </c>
      <c r="D39" t="s">
        <v>501</v>
      </c>
      <c r="E39">
        <v>0</v>
      </c>
      <c r="F39" t="s">
        <v>502</v>
      </c>
      <c r="G39" t="s">
        <v>230</v>
      </c>
      <c r="H39" t="s">
        <v>502</v>
      </c>
      <c r="I39" t="s">
        <v>281</v>
      </c>
      <c r="J39" t="s">
        <v>503</v>
      </c>
      <c r="K39" t="s">
        <v>230</v>
      </c>
      <c r="L39" t="s">
        <v>230</v>
      </c>
      <c r="M39" t="s">
        <v>504</v>
      </c>
      <c r="N39" t="s">
        <v>503</v>
      </c>
      <c r="O39">
        <v>22</v>
      </c>
      <c r="P39">
        <v>0</v>
      </c>
    </row>
    <row r="40" spans="1:16" x14ac:dyDescent="0.25">
      <c r="A40">
        <v>1070</v>
      </c>
      <c r="B40" t="s">
        <v>505</v>
      </c>
      <c r="C40" t="s">
        <v>506</v>
      </c>
      <c r="D40" t="s">
        <v>507</v>
      </c>
      <c r="E40">
        <v>1</v>
      </c>
      <c r="F40" t="s">
        <v>508</v>
      </c>
      <c r="G40" t="s">
        <v>230</v>
      </c>
      <c r="H40" t="s">
        <v>508</v>
      </c>
      <c r="I40" t="s">
        <v>263</v>
      </c>
      <c r="J40" t="s">
        <v>254</v>
      </c>
      <c r="K40" t="s">
        <v>230</v>
      </c>
      <c r="L40" t="s">
        <v>509</v>
      </c>
      <c r="M40" t="s">
        <v>510</v>
      </c>
      <c r="N40" t="s">
        <v>511</v>
      </c>
      <c r="O40">
        <v>4</v>
      </c>
      <c r="P40">
        <v>0</v>
      </c>
    </row>
    <row r="41" spans="1:16" x14ac:dyDescent="0.25">
      <c r="A41">
        <v>1017</v>
      </c>
      <c r="B41" t="s">
        <v>512</v>
      </c>
      <c r="C41" t="s">
        <v>513</v>
      </c>
      <c r="D41" t="s">
        <v>322</v>
      </c>
      <c r="E41">
        <v>0</v>
      </c>
      <c r="F41" t="s">
        <v>514</v>
      </c>
      <c r="G41" t="s">
        <v>230</v>
      </c>
      <c r="H41" t="s">
        <v>514</v>
      </c>
      <c r="I41" t="s">
        <v>265</v>
      </c>
      <c r="J41" t="s">
        <v>515</v>
      </c>
      <c r="K41" t="s">
        <v>230</v>
      </c>
      <c r="L41" t="s">
        <v>230</v>
      </c>
      <c r="M41" t="s">
        <v>516</v>
      </c>
      <c r="N41" t="s">
        <v>515</v>
      </c>
      <c r="O41">
        <v>8</v>
      </c>
      <c r="P41">
        <v>0</v>
      </c>
    </row>
    <row r="42" spans="1:16" x14ac:dyDescent="0.25">
      <c r="A42">
        <v>1051</v>
      </c>
      <c r="B42" t="s">
        <v>517</v>
      </c>
      <c r="C42" t="s">
        <v>518</v>
      </c>
      <c r="D42" t="s">
        <v>519</v>
      </c>
      <c r="E42">
        <v>0</v>
      </c>
      <c r="F42" t="s">
        <v>520</v>
      </c>
      <c r="G42" t="s">
        <v>230</v>
      </c>
      <c r="H42" t="s">
        <v>520</v>
      </c>
      <c r="I42" t="s">
        <v>521</v>
      </c>
      <c r="J42" t="s">
        <v>522</v>
      </c>
      <c r="K42" t="s">
        <v>230</v>
      </c>
      <c r="L42" t="s">
        <v>230</v>
      </c>
      <c r="M42" t="s">
        <v>523</v>
      </c>
      <c r="N42" t="s">
        <v>522</v>
      </c>
      <c r="O42">
        <v>17</v>
      </c>
      <c r="P42">
        <v>0</v>
      </c>
    </row>
    <row r="43" spans="1:16" x14ac:dyDescent="0.25">
      <c r="A43">
        <v>89</v>
      </c>
      <c r="B43" t="s">
        <v>524</v>
      </c>
      <c r="C43" t="s">
        <v>525</v>
      </c>
      <c r="D43" t="s">
        <v>339</v>
      </c>
      <c r="E43">
        <v>1</v>
      </c>
      <c r="F43" t="s">
        <v>526</v>
      </c>
      <c r="G43" t="s">
        <v>230</v>
      </c>
      <c r="H43" t="s">
        <v>526</v>
      </c>
      <c r="I43" t="s">
        <v>258</v>
      </c>
      <c r="J43" t="s">
        <v>527</v>
      </c>
      <c r="K43" t="s">
        <v>230</v>
      </c>
      <c r="L43" t="s">
        <v>230</v>
      </c>
      <c r="M43" t="s">
        <v>302</v>
      </c>
      <c r="N43" t="s">
        <v>527</v>
      </c>
      <c r="O43">
        <v>7</v>
      </c>
      <c r="P43">
        <v>0</v>
      </c>
    </row>
    <row r="44" spans="1:16" x14ac:dyDescent="0.25">
      <c r="A44">
        <v>125</v>
      </c>
      <c r="B44" t="s">
        <v>528</v>
      </c>
      <c r="C44" t="s">
        <v>529</v>
      </c>
      <c r="D44" t="s">
        <v>530</v>
      </c>
      <c r="E44">
        <v>1</v>
      </c>
      <c r="F44" t="s">
        <v>531</v>
      </c>
      <c r="G44" t="s">
        <v>230</v>
      </c>
      <c r="H44" t="s">
        <v>531</v>
      </c>
      <c r="I44" t="s">
        <v>272</v>
      </c>
      <c r="J44" t="s">
        <v>532</v>
      </c>
      <c r="K44" t="s">
        <v>230</v>
      </c>
      <c r="L44" t="s">
        <v>533</v>
      </c>
      <c r="M44" t="s">
        <v>374</v>
      </c>
      <c r="N44" t="s">
        <v>532</v>
      </c>
      <c r="O44">
        <v>12</v>
      </c>
      <c r="P44">
        <v>0</v>
      </c>
    </row>
    <row r="45" spans="1:16" x14ac:dyDescent="0.25">
      <c r="A45">
        <v>79</v>
      </c>
      <c r="B45" t="s">
        <v>534</v>
      </c>
      <c r="C45" t="s">
        <v>534</v>
      </c>
      <c r="D45" t="s">
        <v>236</v>
      </c>
      <c r="E45">
        <v>1</v>
      </c>
      <c r="F45" t="s">
        <v>535</v>
      </c>
      <c r="G45" t="s">
        <v>536</v>
      </c>
      <c r="H45" t="s">
        <v>537</v>
      </c>
      <c r="I45" t="s">
        <v>273</v>
      </c>
      <c r="J45" t="s">
        <v>297</v>
      </c>
      <c r="K45" t="s">
        <v>238</v>
      </c>
      <c r="L45" t="s">
        <v>538</v>
      </c>
      <c r="M45" t="s">
        <v>263</v>
      </c>
      <c r="N45" t="s">
        <v>539</v>
      </c>
      <c r="O45">
        <v>2</v>
      </c>
      <c r="P45">
        <v>1</v>
      </c>
    </row>
    <row r="46" spans="1:16" x14ac:dyDescent="0.25">
      <c r="A46">
        <v>1063</v>
      </c>
      <c r="B46" t="s">
        <v>540</v>
      </c>
      <c r="C46" t="s">
        <v>541</v>
      </c>
      <c r="D46" t="s">
        <v>542</v>
      </c>
      <c r="E46">
        <v>1</v>
      </c>
      <c r="F46" t="s">
        <v>543</v>
      </c>
      <c r="G46" t="s">
        <v>230</v>
      </c>
      <c r="H46" t="s">
        <v>543</v>
      </c>
      <c r="I46" t="s">
        <v>245</v>
      </c>
      <c r="J46" t="s">
        <v>246</v>
      </c>
      <c r="K46" t="s">
        <v>230</v>
      </c>
      <c r="L46" t="s">
        <v>544</v>
      </c>
      <c r="M46" t="s">
        <v>545</v>
      </c>
      <c r="N46" t="s">
        <v>246</v>
      </c>
      <c r="O46">
        <v>6</v>
      </c>
      <c r="P46">
        <v>0</v>
      </c>
    </row>
    <row r="47" spans="1:16" x14ac:dyDescent="0.25">
      <c r="A47">
        <v>93</v>
      </c>
      <c r="B47" t="s">
        <v>546</v>
      </c>
      <c r="C47" t="s">
        <v>547</v>
      </c>
      <c r="D47" t="s">
        <v>548</v>
      </c>
      <c r="E47">
        <v>0</v>
      </c>
      <c r="F47" t="s">
        <v>549</v>
      </c>
      <c r="G47" t="s">
        <v>230</v>
      </c>
      <c r="H47" t="s">
        <v>549</v>
      </c>
      <c r="I47" t="s">
        <v>273</v>
      </c>
      <c r="J47" t="s">
        <v>550</v>
      </c>
      <c r="K47" t="s">
        <v>230</v>
      </c>
      <c r="L47" t="s">
        <v>230</v>
      </c>
      <c r="M47" t="s">
        <v>263</v>
      </c>
      <c r="N47" t="s">
        <v>550</v>
      </c>
      <c r="O47">
        <v>3</v>
      </c>
      <c r="P47">
        <v>0</v>
      </c>
    </row>
    <row r="48" spans="1:16" x14ac:dyDescent="0.25">
      <c r="A48">
        <v>1096</v>
      </c>
      <c r="B48" t="s">
        <v>551</v>
      </c>
      <c r="C48" t="s">
        <v>552</v>
      </c>
      <c r="D48" t="s">
        <v>553</v>
      </c>
      <c r="E48">
        <v>1</v>
      </c>
      <c r="F48" t="s">
        <v>554</v>
      </c>
      <c r="G48" t="s">
        <v>230</v>
      </c>
      <c r="H48" t="s">
        <v>554</v>
      </c>
      <c r="I48" t="s">
        <v>296</v>
      </c>
      <c r="J48" t="s">
        <v>297</v>
      </c>
      <c r="K48" t="s">
        <v>230</v>
      </c>
      <c r="L48" t="s">
        <v>555</v>
      </c>
      <c r="M48" t="s">
        <v>396</v>
      </c>
      <c r="N48" t="s">
        <v>297</v>
      </c>
      <c r="O48">
        <v>2</v>
      </c>
      <c r="P48">
        <v>0</v>
      </c>
    </row>
    <row r="49" spans="1:16" x14ac:dyDescent="0.25">
      <c r="A49">
        <v>90</v>
      </c>
      <c r="B49" t="s">
        <v>556</v>
      </c>
      <c r="C49" t="s">
        <v>557</v>
      </c>
      <c r="D49" t="s">
        <v>558</v>
      </c>
      <c r="E49">
        <v>1</v>
      </c>
      <c r="F49" t="s">
        <v>559</v>
      </c>
      <c r="G49" t="s">
        <v>560</v>
      </c>
      <c r="H49" t="s">
        <v>561</v>
      </c>
      <c r="I49" t="s">
        <v>296</v>
      </c>
      <c r="J49" t="s">
        <v>240</v>
      </c>
      <c r="K49" t="s">
        <v>562</v>
      </c>
      <c r="L49" t="s">
        <v>563</v>
      </c>
      <c r="M49" t="s">
        <v>297</v>
      </c>
      <c r="N49" t="s">
        <v>564</v>
      </c>
      <c r="O49">
        <v>1</v>
      </c>
      <c r="P49">
        <v>1</v>
      </c>
    </row>
    <row r="50" spans="1:16" x14ac:dyDescent="0.25">
      <c r="A50">
        <v>23</v>
      </c>
      <c r="C50" t="s">
        <v>565</v>
      </c>
      <c r="D50" t="s">
        <v>558</v>
      </c>
      <c r="E50">
        <v>1</v>
      </c>
      <c r="F50" t="s">
        <v>566</v>
      </c>
      <c r="G50" t="s">
        <v>230</v>
      </c>
      <c r="H50" t="s">
        <v>566</v>
      </c>
      <c r="I50" t="s">
        <v>303</v>
      </c>
      <c r="J50" t="s">
        <v>567</v>
      </c>
      <c r="K50" t="s">
        <v>230</v>
      </c>
      <c r="L50" t="s">
        <v>568</v>
      </c>
      <c r="M50" t="s">
        <v>569</v>
      </c>
      <c r="N50" t="s">
        <v>567</v>
      </c>
      <c r="O50">
        <v>14</v>
      </c>
      <c r="P50">
        <v>0</v>
      </c>
    </row>
    <row r="51" spans="1:16" x14ac:dyDescent="0.25">
      <c r="A51">
        <v>6</v>
      </c>
      <c r="B51" t="s">
        <v>570</v>
      </c>
      <c r="C51" t="s">
        <v>571</v>
      </c>
      <c r="D51" t="s">
        <v>572</v>
      </c>
      <c r="E51">
        <v>0</v>
      </c>
      <c r="F51" t="s">
        <v>573</v>
      </c>
      <c r="G51" t="s">
        <v>230</v>
      </c>
      <c r="H51" t="s">
        <v>573</v>
      </c>
      <c r="I51" t="s">
        <v>302</v>
      </c>
      <c r="J51" t="s">
        <v>574</v>
      </c>
      <c r="K51" t="s">
        <v>230</v>
      </c>
      <c r="L51" t="s">
        <v>230</v>
      </c>
      <c r="M51" t="s">
        <v>575</v>
      </c>
      <c r="N51" t="s">
        <v>576</v>
      </c>
      <c r="O51">
        <v>10</v>
      </c>
      <c r="P51">
        <v>0</v>
      </c>
    </row>
    <row r="52" spans="1:16" x14ac:dyDescent="0.25">
      <c r="A52">
        <v>16</v>
      </c>
      <c r="B52" t="s">
        <v>577</v>
      </c>
      <c r="C52" t="s">
        <v>578</v>
      </c>
      <c r="D52" t="s">
        <v>579</v>
      </c>
      <c r="E52">
        <v>0</v>
      </c>
      <c r="F52" t="s">
        <v>580</v>
      </c>
      <c r="G52" t="s">
        <v>230</v>
      </c>
      <c r="H52" t="s">
        <v>580</v>
      </c>
      <c r="I52" t="s">
        <v>263</v>
      </c>
      <c r="J52" t="s">
        <v>317</v>
      </c>
      <c r="K52" t="s">
        <v>230</v>
      </c>
      <c r="L52" t="s">
        <v>230</v>
      </c>
      <c r="M52" t="s">
        <v>258</v>
      </c>
      <c r="N52" t="s">
        <v>317</v>
      </c>
      <c r="O52">
        <v>4</v>
      </c>
      <c r="P52">
        <v>0</v>
      </c>
    </row>
    <row r="53" spans="1:16" x14ac:dyDescent="0.25">
      <c r="A53">
        <v>1080</v>
      </c>
      <c r="B53" t="s">
        <v>581</v>
      </c>
      <c r="C53" t="s">
        <v>582</v>
      </c>
      <c r="D53" t="s">
        <v>583</v>
      </c>
      <c r="E53">
        <v>1</v>
      </c>
      <c r="F53" t="s">
        <v>584</v>
      </c>
      <c r="G53" t="s">
        <v>230</v>
      </c>
      <c r="H53" t="s">
        <v>584</v>
      </c>
      <c r="I53" t="s">
        <v>265</v>
      </c>
      <c r="J53" t="s">
        <v>515</v>
      </c>
      <c r="K53" t="s">
        <v>230</v>
      </c>
      <c r="L53" t="s">
        <v>585</v>
      </c>
      <c r="M53" t="s">
        <v>516</v>
      </c>
      <c r="N53" t="s">
        <v>515</v>
      </c>
      <c r="O53">
        <v>8</v>
      </c>
      <c r="P53">
        <v>0</v>
      </c>
    </row>
    <row r="54" spans="1:16" x14ac:dyDescent="0.25">
      <c r="A54">
        <v>1035</v>
      </c>
      <c r="B54" t="s">
        <v>586</v>
      </c>
      <c r="C54" t="s">
        <v>587</v>
      </c>
      <c r="D54" t="s">
        <v>588</v>
      </c>
      <c r="E54">
        <v>1</v>
      </c>
      <c r="F54" t="s">
        <v>589</v>
      </c>
      <c r="G54" t="s">
        <v>230</v>
      </c>
      <c r="H54" t="s">
        <v>589</v>
      </c>
      <c r="I54" t="s">
        <v>317</v>
      </c>
      <c r="J54" t="s">
        <v>359</v>
      </c>
      <c r="K54" t="s">
        <v>230</v>
      </c>
      <c r="L54" t="s">
        <v>590</v>
      </c>
      <c r="M54" t="s">
        <v>591</v>
      </c>
      <c r="N54" t="s">
        <v>592</v>
      </c>
      <c r="O54">
        <v>5</v>
      </c>
      <c r="P54">
        <v>0</v>
      </c>
    </row>
    <row r="55" spans="1:16" x14ac:dyDescent="0.25">
      <c r="A55">
        <v>49</v>
      </c>
      <c r="B55" t="s">
        <v>593</v>
      </c>
      <c r="C55" t="s">
        <v>594</v>
      </c>
      <c r="D55" t="s">
        <v>595</v>
      </c>
      <c r="E55">
        <v>1</v>
      </c>
      <c r="F55" t="s">
        <v>596</v>
      </c>
      <c r="G55" t="s">
        <v>230</v>
      </c>
      <c r="H55" t="s">
        <v>596</v>
      </c>
      <c r="I55" t="s">
        <v>238</v>
      </c>
      <c r="J55" t="s">
        <v>240</v>
      </c>
      <c r="K55" t="s">
        <v>230</v>
      </c>
      <c r="L55" t="s">
        <v>597</v>
      </c>
      <c r="M55" t="s">
        <v>240</v>
      </c>
      <c r="N55" t="s">
        <v>240</v>
      </c>
      <c r="O55">
        <v>1</v>
      </c>
      <c r="P55">
        <v>0</v>
      </c>
    </row>
    <row r="56" spans="1:16" x14ac:dyDescent="0.25">
      <c r="A56">
        <v>1067</v>
      </c>
      <c r="B56" t="s">
        <v>598</v>
      </c>
      <c r="C56" t="s">
        <v>599</v>
      </c>
      <c r="D56" t="s">
        <v>600</v>
      </c>
      <c r="E56">
        <v>1</v>
      </c>
      <c r="F56" t="s">
        <v>601</v>
      </c>
      <c r="G56" t="s">
        <v>230</v>
      </c>
      <c r="H56" t="s">
        <v>601</v>
      </c>
      <c r="I56" t="s">
        <v>317</v>
      </c>
      <c r="J56" t="s">
        <v>602</v>
      </c>
      <c r="K56" t="s">
        <v>230</v>
      </c>
      <c r="L56" t="s">
        <v>603</v>
      </c>
      <c r="M56" t="s">
        <v>604</v>
      </c>
      <c r="N56" t="s">
        <v>605</v>
      </c>
      <c r="O56">
        <v>5</v>
      </c>
      <c r="P56">
        <v>0</v>
      </c>
    </row>
    <row r="57" spans="1:16" x14ac:dyDescent="0.25">
      <c r="A57">
        <v>1071</v>
      </c>
      <c r="B57" t="s">
        <v>606</v>
      </c>
      <c r="C57" t="s">
        <v>607</v>
      </c>
      <c r="D57" t="s">
        <v>608</v>
      </c>
      <c r="E57">
        <v>1</v>
      </c>
      <c r="F57" t="s">
        <v>609</v>
      </c>
      <c r="G57" t="s">
        <v>230</v>
      </c>
      <c r="H57" t="s">
        <v>609</v>
      </c>
      <c r="I57" t="s">
        <v>521</v>
      </c>
      <c r="J57" t="s">
        <v>610</v>
      </c>
      <c r="K57" t="s">
        <v>230</v>
      </c>
      <c r="L57" t="s">
        <v>611</v>
      </c>
      <c r="M57" t="s">
        <v>612</v>
      </c>
      <c r="N57" t="s">
        <v>613</v>
      </c>
      <c r="O57">
        <v>17</v>
      </c>
      <c r="P57">
        <v>0</v>
      </c>
    </row>
    <row r="58" spans="1:16" x14ac:dyDescent="0.25">
      <c r="A58">
        <v>56</v>
      </c>
      <c r="B58" t="s">
        <v>614</v>
      </c>
      <c r="C58" t="s">
        <v>615</v>
      </c>
      <c r="D58" t="s">
        <v>339</v>
      </c>
      <c r="E58">
        <v>1</v>
      </c>
      <c r="F58" t="s">
        <v>616</v>
      </c>
      <c r="G58" t="s">
        <v>230</v>
      </c>
      <c r="H58" t="s">
        <v>616</v>
      </c>
      <c r="I58" t="s">
        <v>263</v>
      </c>
      <c r="J58" t="s">
        <v>291</v>
      </c>
      <c r="K58" t="s">
        <v>230</v>
      </c>
      <c r="L58" t="s">
        <v>617</v>
      </c>
      <c r="M58" t="s">
        <v>291</v>
      </c>
      <c r="N58" t="s">
        <v>291</v>
      </c>
      <c r="O58">
        <v>4</v>
      </c>
      <c r="P58">
        <v>0</v>
      </c>
    </row>
    <row r="59" spans="1:16" x14ac:dyDescent="0.25">
      <c r="A59">
        <v>47</v>
      </c>
      <c r="B59" t="s">
        <v>618</v>
      </c>
      <c r="C59" t="s">
        <v>619</v>
      </c>
      <c r="D59" t="s">
        <v>620</v>
      </c>
      <c r="E59">
        <v>0</v>
      </c>
      <c r="F59" t="s">
        <v>621</v>
      </c>
      <c r="G59" t="s">
        <v>230</v>
      </c>
      <c r="H59" t="s">
        <v>621</v>
      </c>
      <c r="I59" t="s">
        <v>317</v>
      </c>
      <c r="J59" t="s">
        <v>510</v>
      </c>
      <c r="K59" t="s">
        <v>230</v>
      </c>
      <c r="L59" t="s">
        <v>230</v>
      </c>
      <c r="M59" t="s">
        <v>622</v>
      </c>
      <c r="N59" t="s">
        <v>510</v>
      </c>
      <c r="O59">
        <v>5</v>
      </c>
      <c r="P59">
        <v>0</v>
      </c>
    </row>
    <row r="60" spans="1:16" x14ac:dyDescent="0.25">
      <c r="A60">
        <v>1098</v>
      </c>
      <c r="C60" t="s">
        <v>623</v>
      </c>
      <c r="D60" t="s">
        <v>558</v>
      </c>
      <c r="E60">
        <v>1</v>
      </c>
      <c r="F60" t="s">
        <v>624</v>
      </c>
      <c r="G60" t="s">
        <v>230</v>
      </c>
      <c r="H60" t="s">
        <v>624</v>
      </c>
      <c r="I60" t="s">
        <v>389</v>
      </c>
      <c r="J60" t="s">
        <v>625</v>
      </c>
      <c r="K60" t="s">
        <v>230</v>
      </c>
      <c r="L60" t="s">
        <v>626</v>
      </c>
      <c r="M60" t="s">
        <v>328</v>
      </c>
      <c r="N60" t="s">
        <v>627</v>
      </c>
      <c r="O60">
        <v>9</v>
      </c>
      <c r="P60">
        <v>0</v>
      </c>
    </row>
    <row r="61" spans="1:16" x14ac:dyDescent="0.25">
      <c r="A61">
        <v>18</v>
      </c>
      <c r="B61" t="s">
        <v>628</v>
      </c>
      <c r="C61" t="s">
        <v>629</v>
      </c>
      <c r="D61" t="s">
        <v>630</v>
      </c>
      <c r="E61">
        <v>1</v>
      </c>
      <c r="F61" t="s">
        <v>631</v>
      </c>
      <c r="G61" t="s">
        <v>632</v>
      </c>
      <c r="H61" t="s">
        <v>633</v>
      </c>
      <c r="I61" t="s">
        <v>273</v>
      </c>
      <c r="J61" t="s">
        <v>634</v>
      </c>
      <c r="K61" t="s">
        <v>445</v>
      </c>
      <c r="L61" t="s">
        <v>635</v>
      </c>
      <c r="M61" t="s">
        <v>317</v>
      </c>
      <c r="N61" t="s">
        <v>636</v>
      </c>
      <c r="O61">
        <v>2</v>
      </c>
      <c r="P61">
        <v>2</v>
      </c>
    </row>
    <row r="62" spans="1:16" x14ac:dyDescent="0.25">
      <c r="A62">
        <v>1005</v>
      </c>
      <c r="B62" t="s">
        <v>637</v>
      </c>
      <c r="C62" t="s">
        <v>638</v>
      </c>
      <c r="D62" t="s">
        <v>639</v>
      </c>
      <c r="E62">
        <v>1</v>
      </c>
      <c r="F62" t="s">
        <v>640</v>
      </c>
      <c r="G62" t="s">
        <v>230</v>
      </c>
      <c r="H62" t="s">
        <v>640</v>
      </c>
      <c r="I62" t="s">
        <v>263</v>
      </c>
      <c r="J62" t="s">
        <v>641</v>
      </c>
      <c r="K62" t="s">
        <v>230</v>
      </c>
      <c r="L62" t="s">
        <v>642</v>
      </c>
      <c r="M62" t="s">
        <v>263</v>
      </c>
      <c r="N62" t="s">
        <v>643</v>
      </c>
      <c r="O62">
        <v>4</v>
      </c>
      <c r="P62">
        <v>0</v>
      </c>
    </row>
    <row r="63" spans="1:16" x14ac:dyDescent="0.25">
      <c r="A63">
        <v>1086</v>
      </c>
      <c r="B63" t="s">
        <v>644</v>
      </c>
      <c r="C63" t="s">
        <v>645</v>
      </c>
      <c r="D63" t="s">
        <v>646</v>
      </c>
      <c r="E63">
        <v>1</v>
      </c>
      <c r="F63" t="s">
        <v>647</v>
      </c>
      <c r="G63" t="s">
        <v>230</v>
      </c>
      <c r="H63" t="s">
        <v>647</v>
      </c>
      <c r="I63" t="s">
        <v>238</v>
      </c>
      <c r="J63" t="s">
        <v>239</v>
      </c>
      <c r="K63" t="s">
        <v>230</v>
      </c>
      <c r="L63" t="s">
        <v>648</v>
      </c>
      <c r="M63" t="s">
        <v>240</v>
      </c>
      <c r="N63" t="s">
        <v>239</v>
      </c>
      <c r="O63">
        <v>1</v>
      </c>
      <c r="P63">
        <v>0</v>
      </c>
    </row>
    <row r="64" spans="1:16" x14ac:dyDescent="0.25">
      <c r="A64">
        <v>1073</v>
      </c>
      <c r="B64" t="s">
        <v>649</v>
      </c>
      <c r="C64" t="s">
        <v>650</v>
      </c>
      <c r="D64" t="s">
        <v>651</v>
      </c>
      <c r="E64">
        <v>1</v>
      </c>
      <c r="F64" t="s">
        <v>652</v>
      </c>
      <c r="G64" t="s">
        <v>230</v>
      </c>
      <c r="H64" t="s">
        <v>652</v>
      </c>
      <c r="I64" t="s">
        <v>276</v>
      </c>
      <c r="J64" t="s">
        <v>653</v>
      </c>
      <c r="K64" t="s">
        <v>230</v>
      </c>
      <c r="L64" t="s">
        <v>654</v>
      </c>
      <c r="M64" t="s">
        <v>655</v>
      </c>
      <c r="N64" t="s">
        <v>653</v>
      </c>
      <c r="O64">
        <v>15</v>
      </c>
      <c r="P64">
        <v>0</v>
      </c>
    </row>
    <row r="65" spans="1:16" x14ac:dyDescent="0.25">
      <c r="A65">
        <v>1037</v>
      </c>
      <c r="B65" t="s">
        <v>656</v>
      </c>
      <c r="C65" t="s">
        <v>657</v>
      </c>
      <c r="D65" t="s">
        <v>658</v>
      </c>
      <c r="E65">
        <v>1</v>
      </c>
      <c r="F65" t="s">
        <v>659</v>
      </c>
      <c r="G65" t="s">
        <v>230</v>
      </c>
      <c r="H65" t="s">
        <v>659</v>
      </c>
      <c r="I65" t="s">
        <v>296</v>
      </c>
      <c r="J65" t="s">
        <v>660</v>
      </c>
      <c r="K65" t="s">
        <v>230</v>
      </c>
      <c r="L65" t="s">
        <v>661</v>
      </c>
      <c r="M65" t="s">
        <v>662</v>
      </c>
      <c r="N65" t="s">
        <v>660</v>
      </c>
      <c r="O65">
        <v>2</v>
      </c>
      <c r="P65">
        <v>0</v>
      </c>
    </row>
    <row r="66" spans="1:16" x14ac:dyDescent="0.25">
      <c r="A66">
        <v>54</v>
      </c>
      <c r="B66" t="s">
        <v>663</v>
      </c>
      <c r="C66" t="s">
        <v>664</v>
      </c>
      <c r="D66" t="s">
        <v>332</v>
      </c>
      <c r="E66">
        <v>1</v>
      </c>
      <c r="F66" t="s">
        <v>665</v>
      </c>
      <c r="G66" t="s">
        <v>230</v>
      </c>
      <c r="H66" t="s">
        <v>665</v>
      </c>
      <c r="I66" t="s">
        <v>302</v>
      </c>
      <c r="J66" t="s">
        <v>666</v>
      </c>
      <c r="K66" t="s">
        <v>230</v>
      </c>
      <c r="L66" t="s">
        <v>667</v>
      </c>
      <c r="M66" t="s">
        <v>668</v>
      </c>
      <c r="N66" t="s">
        <v>666</v>
      </c>
      <c r="O66">
        <v>11</v>
      </c>
      <c r="P66">
        <v>0</v>
      </c>
    </row>
    <row r="67" spans="1:16" x14ac:dyDescent="0.25">
      <c r="A67">
        <v>1007</v>
      </c>
      <c r="B67" t="s">
        <v>669</v>
      </c>
      <c r="C67" t="s">
        <v>670</v>
      </c>
      <c r="D67" t="s">
        <v>671</v>
      </c>
      <c r="E67">
        <v>0</v>
      </c>
      <c r="F67" t="s">
        <v>672</v>
      </c>
      <c r="G67" t="s">
        <v>230</v>
      </c>
      <c r="H67" t="s">
        <v>672</v>
      </c>
      <c r="I67" t="s">
        <v>673</v>
      </c>
      <c r="J67" t="s">
        <v>674</v>
      </c>
      <c r="K67" t="s">
        <v>230</v>
      </c>
      <c r="L67" t="s">
        <v>230</v>
      </c>
      <c r="M67" t="s">
        <v>675</v>
      </c>
      <c r="N67" t="s">
        <v>674</v>
      </c>
      <c r="O67">
        <v>46</v>
      </c>
      <c r="P67">
        <v>0</v>
      </c>
    </row>
    <row r="68" spans="1:16" x14ac:dyDescent="0.25">
      <c r="A68">
        <v>67</v>
      </c>
      <c r="B68" t="s">
        <v>676</v>
      </c>
      <c r="C68" t="s">
        <v>677</v>
      </c>
      <c r="D68" t="s">
        <v>322</v>
      </c>
      <c r="E68">
        <v>0</v>
      </c>
      <c r="F68" t="s">
        <v>678</v>
      </c>
      <c r="G68" t="s">
        <v>230</v>
      </c>
      <c r="H68" t="s">
        <v>678</v>
      </c>
      <c r="I68" t="s">
        <v>273</v>
      </c>
      <c r="J68" t="s">
        <v>679</v>
      </c>
      <c r="K68" t="s">
        <v>230</v>
      </c>
      <c r="L68" t="s">
        <v>230</v>
      </c>
      <c r="M68" t="s">
        <v>263</v>
      </c>
      <c r="N68" t="s">
        <v>679</v>
      </c>
      <c r="O68">
        <v>3</v>
      </c>
      <c r="P68">
        <v>0</v>
      </c>
    </row>
    <row r="69" spans="1:16" x14ac:dyDescent="0.25">
      <c r="A69">
        <v>68</v>
      </c>
      <c r="B69" t="s">
        <v>680</v>
      </c>
      <c r="C69" t="s">
        <v>681</v>
      </c>
      <c r="D69" t="s">
        <v>243</v>
      </c>
      <c r="E69">
        <v>1</v>
      </c>
      <c r="F69" t="s">
        <v>682</v>
      </c>
      <c r="G69" t="s">
        <v>230</v>
      </c>
      <c r="H69" t="s">
        <v>682</v>
      </c>
      <c r="I69" t="s">
        <v>296</v>
      </c>
      <c r="J69" t="s">
        <v>683</v>
      </c>
      <c r="K69" t="s">
        <v>230</v>
      </c>
      <c r="L69" t="s">
        <v>684</v>
      </c>
      <c r="M69" t="s">
        <v>396</v>
      </c>
      <c r="N69" t="s">
        <v>683</v>
      </c>
      <c r="O69">
        <v>2</v>
      </c>
      <c r="P69">
        <v>0</v>
      </c>
    </row>
    <row r="70" spans="1:16" x14ac:dyDescent="0.25">
      <c r="A70">
        <v>1043</v>
      </c>
      <c r="B70" t="s">
        <v>685</v>
      </c>
      <c r="C70" t="s">
        <v>686</v>
      </c>
      <c r="D70" t="s">
        <v>687</v>
      </c>
      <c r="E70">
        <v>1</v>
      </c>
      <c r="F70" t="s">
        <v>688</v>
      </c>
      <c r="G70" t="s">
        <v>689</v>
      </c>
      <c r="H70" t="s">
        <v>690</v>
      </c>
      <c r="I70" t="s">
        <v>272</v>
      </c>
      <c r="J70" t="s">
        <v>691</v>
      </c>
      <c r="K70" t="s">
        <v>692</v>
      </c>
      <c r="L70" t="s">
        <v>693</v>
      </c>
      <c r="M70" t="s">
        <v>694</v>
      </c>
      <c r="N70" t="s">
        <v>695</v>
      </c>
      <c r="O70">
        <v>10</v>
      </c>
      <c r="P70">
        <v>2</v>
      </c>
    </row>
    <row r="71" spans="1:16" x14ac:dyDescent="0.25">
      <c r="A71">
        <v>1057</v>
      </c>
      <c r="B71" t="s">
        <v>696</v>
      </c>
      <c r="C71" t="s">
        <v>697</v>
      </c>
      <c r="D71" t="s">
        <v>698</v>
      </c>
      <c r="E71">
        <v>1</v>
      </c>
      <c r="F71" t="s">
        <v>699</v>
      </c>
      <c r="G71" t="s">
        <v>700</v>
      </c>
      <c r="H71" t="s">
        <v>701</v>
      </c>
      <c r="I71" t="s">
        <v>702</v>
      </c>
      <c r="J71" t="s">
        <v>703</v>
      </c>
      <c r="K71" t="s">
        <v>296</v>
      </c>
      <c r="L71" t="s">
        <v>704</v>
      </c>
      <c r="M71" t="s">
        <v>705</v>
      </c>
      <c r="N71" t="s">
        <v>706</v>
      </c>
      <c r="O71">
        <v>11</v>
      </c>
      <c r="P71">
        <v>2</v>
      </c>
    </row>
    <row r="72" spans="1:16" x14ac:dyDescent="0.25">
      <c r="A72">
        <v>1087</v>
      </c>
      <c r="B72" t="s">
        <v>707</v>
      </c>
      <c r="C72" t="s">
        <v>708</v>
      </c>
      <c r="D72" t="s">
        <v>709</v>
      </c>
      <c r="E72">
        <v>1</v>
      </c>
      <c r="F72" t="s">
        <v>710</v>
      </c>
      <c r="G72" t="s">
        <v>230</v>
      </c>
      <c r="H72" t="s">
        <v>710</v>
      </c>
      <c r="I72" t="s">
        <v>238</v>
      </c>
      <c r="J72" t="s">
        <v>396</v>
      </c>
      <c r="K72" t="s">
        <v>230</v>
      </c>
      <c r="L72" t="s">
        <v>711</v>
      </c>
      <c r="M72" t="s">
        <v>297</v>
      </c>
      <c r="N72" t="s">
        <v>396</v>
      </c>
      <c r="O72">
        <v>2</v>
      </c>
      <c r="P72">
        <v>0</v>
      </c>
    </row>
    <row r="73" spans="1:16" x14ac:dyDescent="0.25">
      <c r="A73">
        <v>137</v>
      </c>
      <c r="B73" t="s">
        <v>712</v>
      </c>
      <c r="C73" t="s">
        <v>713</v>
      </c>
      <c r="D73" t="s">
        <v>714</v>
      </c>
      <c r="E73">
        <v>1</v>
      </c>
      <c r="F73" t="s">
        <v>715</v>
      </c>
      <c r="G73" t="s">
        <v>230</v>
      </c>
      <c r="H73" t="s">
        <v>715</v>
      </c>
      <c r="I73" t="s">
        <v>326</v>
      </c>
      <c r="J73" t="s">
        <v>716</v>
      </c>
      <c r="K73" t="s">
        <v>230</v>
      </c>
      <c r="L73" t="s">
        <v>717</v>
      </c>
      <c r="M73" t="s">
        <v>718</v>
      </c>
      <c r="N73" t="s">
        <v>719</v>
      </c>
      <c r="O73">
        <v>12</v>
      </c>
      <c r="P73">
        <v>0</v>
      </c>
    </row>
    <row r="74" spans="1:16" x14ac:dyDescent="0.25">
      <c r="A74">
        <v>1091</v>
      </c>
      <c r="C74" t="s">
        <v>720</v>
      </c>
      <c r="D74" t="s">
        <v>721</v>
      </c>
      <c r="E74">
        <v>1</v>
      </c>
      <c r="F74" t="s">
        <v>722</v>
      </c>
      <c r="G74" t="s">
        <v>230</v>
      </c>
      <c r="H74" t="s">
        <v>722</v>
      </c>
      <c r="I74" t="s">
        <v>317</v>
      </c>
      <c r="J74" t="s">
        <v>258</v>
      </c>
      <c r="K74" t="s">
        <v>230</v>
      </c>
      <c r="L74" t="s">
        <v>723</v>
      </c>
      <c r="M74" t="s">
        <v>724</v>
      </c>
      <c r="N74" t="s">
        <v>725</v>
      </c>
      <c r="O74">
        <v>5</v>
      </c>
      <c r="P74">
        <v>0</v>
      </c>
    </row>
    <row r="75" spans="1:16" x14ac:dyDescent="0.25">
      <c r="A75">
        <v>145</v>
      </c>
      <c r="C75" t="s">
        <v>726</v>
      </c>
      <c r="D75" t="s">
        <v>417</v>
      </c>
      <c r="E75">
        <v>1</v>
      </c>
      <c r="F75" t="s">
        <v>727</v>
      </c>
      <c r="G75" t="s">
        <v>230</v>
      </c>
      <c r="H75" t="s">
        <v>727</v>
      </c>
      <c r="I75" t="s">
        <v>317</v>
      </c>
      <c r="J75" t="s">
        <v>483</v>
      </c>
      <c r="K75" t="s">
        <v>230</v>
      </c>
      <c r="L75" t="s">
        <v>728</v>
      </c>
      <c r="M75" t="s">
        <v>265</v>
      </c>
      <c r="N75" t="s">
        <v>483</v>
      </c>
      <c r="O75">
        <v>5</v>
      </c>
      <c r="P75">
        <v>0</v>
      </c>
    </row>
    <row r="76" spans="1:16" x14ac:dyDescent="0.25">
      <c r="A76">
        <v>91</v>
      </c>
      <c r="B76" t="s">
        <v>729</v>
      </c>
      <c r="C76" t="s">
        <v>730</v>
      </c>
      <c r="D76" t="s">
        <v>250</v>
      </c>
      <c r="E76">
        <v>1</v>
      </c>
      <c r="F76" t="s">
        <v>731</v>
      </c>
      <c r="G76" t="s">
        <v>230</v>
      </c>
      <c r="H76" t="s">
        <v>731</v>
      </c>
      <c r="I76" t="s">
        <v>245</v>
      </c>
      <c r="J76" t="s">
        <v>732</v>
      </c>
      <c r="K76" t="s">
        <v>230</v>
      </c>
      <c r="L76" t="s">
        <v>733</v>
      </c>
      <c r="M76" t="s">
        <v>265</v>
      </c>
      <c r="N76" t="s">
        <v>734</v>
      </c>
      <c r="O76">
        <v>7</v>
      </c>
      <c r="P76">
        <v>0</v>
      </c>
    </row>
    <row r="77" spans="1:16" x14ac:dyDescent="0.25">
      <c r="A77">
        <v>72</v>
      </c>
      <c r="B77" t="s">
        <v>735</v>
      </c>
      <c r="C77" t="s">
        <v>736</v>
      </c>
      <c r="D77" t="s">
        <v>737</v>
      </c>
      <c r="E77">
        <v>1</v>
      </c>
      <c r="F77" t="s">
        <v>738</v>
      </c>
      <c r="G77" t="s">
        <v>230</v>
      </c>
      <c r="H77" t="s">
        <v>738</v>
      </c>
      <c r="I77" t="s">
        <v>296</v>
      </c>
      <c r="J77" t="s">
        <v>739</v>
      </c>
      <c r="K77" t="s">
        <v>230</v>
      </c>
      <c r="L77" t="s">
        <v>740</v>
      </c>
      <c r="M77" t="s">
        <v>297</v>
      </c>
      <c r="N77" t="s">
        <v>739</v>
      </c>
      <c r="O77">
        <v>2</v>
      </c>
      <c r="P77">
        <v>0</v>
      </c>
    </row>
    <row r="78" spans="1:16" x14ac:dyDescent="0.25">
      <c r="A78">
        <v>52</v>
      </c>
      <c r="B78" t="s">
        <v>741</v>
      </c>
      <c r="C78" t="s">
        <v>742</v>
      </c>
      <c r="D78" t="s">
        <v>743</v>
      </c>
      <c r="E78">
        <v>1</v>
      </c>
      <c r="F78" t="s">
        <v>744</v>
      </c>
      <c r="G78" t="s">
        <v>745</v>
      </c>
      <c r="H78" t="s">
        <v>746</v>
      </c>
      <c r="I78" t="s">
        <v>747</v>
      </c>
      <c r="J78" t="s">
        <v>748</v>
      </c>
      <c r="K78" t="s">
        <v>749</v>
      </c>
      <c r="L78" t="s">
        <v>750</v>
      </c>
      <c r="M78" t="s">
        <v>751</v>
      </c>
      <c r="N78" t="s">
        <v>752</v>
      </c>
      <c r="O78">
        <v>21</v>
      </c>
      <c r="P78">
        <v>3</v>
      </c>
    </row>
    <row r="79" spans="1:16" x14ac:dyDescent="0.25">
      <c r="A79">
        <v>1102</v>
      </c>
      <c r="B79" t="s">
        <v>753</v>
      </c>
      <c r="C79" t="s">
        <v>754</v>
      </c>
      <c r="D79" t="s">
        <v>755</v>
      </c>
      <c r="E79">
        <v>1</v>
      </c>
      <c r="F79" t="s">
        <v>756</v>
      </c>
      <c r="G79" t="s">
        <v>230</v>
      </c>
      <c r="H79" t="s">
        <v>756</v>
      </c>
      <c r="I79" t="s">
        <v>238</v>
      </c>
      <c r="J79" t="s">
        <v>757</v>
      </c>
      <c r="K79" t="s">
        <v>230</v>
      </c>
      <c r="L79" t="s">
        <v>758</v>
      </c>
      <c r="M79" t="s">
        <v>240</v>
      </c>
      <c r="N79" t="s">
        <v>757</v>
      </c>
      <c r="O79">
        <v>1</v>
      </c>
      <c r="P79">
        <v>0</v>
      </c>
    </row>
    <row r="80" spans="1:16" x14ac:dyDescent="0.25">
      <c r="A80">
        <v>1092</v>
      </c>
      <c r="B80" t="s">
        <v>759</v>
      </c>
      <c r="C80" t="s">
        <v>760</v>
      </c>
      <c r="D80" t="s">
        <v>761</v>
      </c>
      <c r="E80">
        <v>1</v>
      </c>
      <c r="F80" t="s">
        <v>762</v>
      </c>
      <c r="G80" t="s">
        <v>230</v>
      </c>
      <c r="H80" t="s">
        <v>762</v>
      </c>
      <c r="I80" t="s">
        <v>238</v>
      </c>
      <c r="J80" t="s">
        <v>240</v>
      </c>
      <c r="K80" t="s">
        <v>230</v>
      </c>
      <c r="L80" t="s">
        <v>763</v>
      </c>
      <c r="M80" t="s">
        <v>240</v>
      </c>
      <c r="N80" t="s">
        <v>240</v>
      </c>
      <c r="O80">
        <v>1</v>
      </c>
      <c r="P80">
        <v>0</v>
      </c>
    </row>
    <row r="81" spans="1:16" x14ac:dyDescent="0.25">
      <c r="A81">
        <v>32</v>
      </c>
      <c r="C81" t="s">
        <v>764</v>
      </c>
      <c r="D81" t="s">
        <v>250</v>
      </c>
      <c r="E81">
        <v>0</v>
      </c>
      <c r="F81" t="s">
        <v>765</v>
      </c>
      <c r="G81" t="s">
        <v>230</v>
      </c>
      <c r="H81" t="s">
        <v>765</v>
      </c>
      <c r="I81" t="s">
        <v>258</v>
      </c>
      <c r="J81" t="s">
        <v>766</v>
      </c>
      <c r="K81" t="s">
        <v>230</v>
      </c>
      <c r="L81" t="s">
        <v>230</v>
      </c>
      <c r="M81" t="s">
        <v>766</v>
      </c>
      <c r="N81" t="s">
        <v>767</v>
      </c>
      <c r="O81">
        <v>7</v>
      </c>
      <c r="P81">
        <v>0</v>
      </c>
    </row>
    <row r="82" spans="1:16" x14ac:dyDescent="0.25">
      <c r="A82">
        <v>1019</v>
      </c>
      <c r="B82" t="s">
        <v>768</v>
      </c>
      <c r="C82" t="s">
        <v>769</v>
      </c>
      <c r="D82" t="s">
        <v>455</v>
      </c>
      <c r="E82">
        <v>0</v>
      </c>
      <c r="F82" t="s">
        <v>770</v>
      </c>
      <c r="G82" t="s">
        <v>230</v>
      </c>
      <c r="H82" t="s">
        <v>770</v>
      </c>
      <c r="I82" t="s">
        <v>317</v>
      </c>
      <c r="J82" t="s">
        <v>771</v>
      </c>
      <c r="K82" t="s">
        <v>230</v>
      </c>
      <c r="L82" t="s">
        <v>230</v>
      </c>
      <c r="M82" t="s">
        <v>510</v>
      </c>
      <c r="N82" t="s">
        <v>771</v>
      </c>
      <c r="O82">
        <v>5</v>
      </c>
      <c r="P82">
        <v>0</v>
      </c>
    </row>
    <row r="83" spans="1:16" x14ac:dyDescent="0.25">
      <c r="A83">
        <v>134</v>
      </c>
      <c r="B83" t="s">
        <v>772</v>
      </c>
      <c r="C83" t="s">
        <v>773</v>
      </c>
      <c r="D83" t="s">
        <v>774</v>
      </c>
      <c r="E83">
        <v>0</v>
      </c>
      <c r="F83" t="s">
        <v>775</v>
      </c>
      <c r="G83" t="s">
        <v>230</v>
      </c>
      <c r="H83" t="s">
        <v>775</v>
      </c>
      <c r="I83" t="s">
        <v>238</v>
      </c>
      <c r="J83" t="s">
        <v>343</v>
      </c>
      <c r="K83" t="s">
        <v>230</v>
      </c>
      <c r="L83" t="s">
        <v>230</v>
      </c>
      <c r="M83" t="s">
        <v>297</v>
      </c>
      <c r="N83" t="s">
        <v>343</v>
      </c>
      <c r="O83">
        <v>2</v>
      </c>
      <c r="P83">
        <v>0</v>
      </c>
    </row>
    <row r="84" spans="1:16" x14ac:dyDescent="0.25">
      <c r="A84">
        <v>135</v>
      </c>
      <c r="B84" t="s">
        <v>776</v>
      </c>
      <c r="C84" t="s">
        <v>777</v>
      </c>
      <c r="D84" t="s">
        <v>339</v>
      </c>
      <c r="E84">
        <v>1</v>
      </c>
      <c r="F84" t="s">
        <v>778</v>
      </c>
      <c r="G84" t="s">
        <v>230</v>
      </c>
      <c r="H84" t="s">
        <v>778</v>
      </c>
      <c r="I84" t="s">
        <v>302</v>
      </c>
      <c r="J84" t="s">
        <v>625</v>
      </c>
      <c r="K84" t="s">
        <v>230</v>
      </c>
      <c r="L84" t="s">
        <v>779</v>
      </c>
      <c r="M84" t="s">
        <v>302</v>
      </c>
      <c r="N84" t="s">
        <v>257</v>
      </c>
      <c r="O84">
        <v>10</v>
      </c>
      <c r="P84">
        <v>0</v>
      </c>
    </row>
    <row r="85" spans="1:16" x14ac:dyDescent="0.25">
      <c r="A85">
        <v>1033</v>
      </c>
      <c r="B85" t="s">
        <v>780</v>
      </c>
      <c r="C85" t="s">
        <v>781</v>
      </c>
      <c r="D85" t="s">
        <v>782</v>
      </c>
      <c r="E85">
        <v>1</v>
      </c>
      <c r="F85" t="s">
        <v>783</v>
      </c>
      <c r="G85" t="s">
        <v>230</v>
      </c>
      <c r="H85" t="s">
        <v>783</v>
      </c>
      <c r="I85" t="s">
        <v>265</v>
      </c>
      <c r="J85" t="s">
        <v>784</v>
      </c>
      <c r="K85" t="s">
        <v>230</v>
      </c>
      <c r="L85" t="s">
        <v>785</v>
      </c>
      <c r="M85" t="s">
        <v>328</v>
      </c>
      <c r="N85" t="s">
        <v>784</v>
      </c>
      <c r="O85">
        <v>8</v>
      </c>
      <c r="P85">
        <v>0</v>
      </c>
    </row>
    <row r="86" spans="1:16" x14ac:dyDescent="0.25">
      <c r="A86">
        <v>1085</v>
      </c>
      <c r="B86" t="s">
        <v>786</v>
      </c>
      <c r="C86" t="s">
        <v>787</v>
      </c>
      <c r="D86" t="s">
        <v>572</v>
      </c>
      <c r="E86">
        <v>1</v>
      </c>
      <c r="F86" t="s">
        <v>788</v>
      </c>
      <c r="G86" t="s">
        <v>230</v>
      </c>
      <c r="H86" t="s">
        <v>788</v>
      </c>
      <c r="I86" t="s">
        <v>238</v>
      </c>
      <c r="J86" t="s">
        <v>240</v>
      </c>
      <c r="K86" t="s">
        <v>230</v>
      </c>
      <c r="L86" t="s">
        <v>789</v>
      </c>
      <c r="M86" t="s">
        <v>240</v>
      </c>
      <c r="N86" t="s">
        <v>240</v>
      </c>
      <c r="O86">
        <v>1</v>
      </c>
      <c r="P86">
        <v>0</v>
      </c>
    </row>
    <row r="87" spans="1:16" x14ac:dyDescent="0.25">
      <c r="A87">
        <v>73</v>
      </c>
      <c r="B87" t="s">
        <v>790</v>
      </c>
      <c r="C87" t="s">
        <v>791</v>
      </c>
      <c r="D87" t="s">
        <v>315</v>
      </c>
      <c r="E87">
        <v>1</v>
      </c>
      <c r="F87" t="s">
        <v>792</v>
      </c>
      <c r="G87" t="s">
        <v>230</v>
      </c>
      <c r="H87" t="s">
        <v>792</v>
      </c>
      <c r="I87" t="s">
        <v>245</v>
      </c>
      <c r="J87" t="s">
        <v>246</v>
      </c>
      <c r="K87" t="s">
        <v>230</v>
      </c>
      <c r="L87" t="s">
        <v>793</v>
      </c>
      <c r="M87" t="s">
        <v>794</v>
      </c>
      <c r="N87" t="s">
        <v>359</v>
      </c>
      <c r="O87">
        <v>6</v>
      </c>
      <c r="P87">
        <v>0</v>
      </c>
    </row>
    <row r="88" spans="1:16" x14ac:dyDescent="0.25">
      <c r="A88">
        <v>39</v>
      </c>
      <c r="B88" t="s">
        <v>795</v>
      </c>
      <c r="C88" t="s">
        <v>791</v>
      </c>
      <c r="D88" t="s">
        <v>714</v>
      </c>
      <c r="E88">
        <v>1</v>
      </c>
      <c r="F88" t="s">
        <v>796</v>
      </c>
      <c r="G88" t="s">
        <v>797</v>
      </c>
      <c r="H88" t="s">
        <v>798</v>
      </c>
      <c r="I88" t="s">
        <v>273</v>
      </c>
      <c r="J88" t="s">
        <v>683</v>
      </c>
      <c r="K88" t="s">
        <v>327</v>
      </c>
      <c r="L88" t="s">
        <v>799</v>
      </c>
      <c r="M88" t="s">
        <v>263</v>
      </c>
      <c r="N88" t="s">
        <v>800</v>
      </c>
      <c r="O88">
        <v>2</v>
      </c>
      <c r="P88">
        <v>1</v>
      </c>
    </row>
    <row r="89" spans="1:16" x14ac:dyDescent="0.25">
      <c r="A89">
        <v>65</v>
      </c>
      <c r="B89" t="s">
        <v>801</v>
      </c>
      <c r="C89" t="s">
        <v>802</v>
      </c>
      <c r="D89" t="s">
        <v>488</v>
      </c>
      <c r="E89">
        <v>1</v>
      </c>
      <c r="F89" t="s">
        <v>803</v>
      </c>
      <c r="G89" t="s">
        <v>230</v>
      </c>
      <c r="H89" t="s">
        <v>803</v>
      </c>
      <c r="I89" t="s">
        <v>265</v>
      </c>
      <c r="J89" t="s">
        <v>804</v>
      </c>
      <c r="K89" t="s">
        <v>230</v>
      </c>
      <c r="L89" t="s">
        <v>805</v>
      </c>
      <c r="M89" t="s">
        <v>806</v>
      </c>
      <c r="N89" t="s">
        <v>804</v>
      </c>
      <c r="O89">
        <v>9</v>
      </c>
      <c r="P89">
        <v>0</v>
      </c>
    </row>
    <row r="90" spans="1:16" x14ac:dyDescent="0.25">
      <c r="A90">
        <v>9</v>
      </c>
      <c r="B90" t="s">
        <v>807</v>
      </c>
      <c r="C90" t="s">
        <v>808</v>
      </c>
      <c r="D90" t="s">
        <v>809</v>
      </c>
      <c r="E90">
        <v>1</v>
      </c>
      <c r="F90" t="s">
        <v>810</v>
      </c>
      <c r="G90" t="s">
        <v>230</v>
      </c>
      <c r="H90" t="s">
        <v>810</v>
      </c>
      <c r="I90" t="s">
        <v>231</v>
      </c>
      <c r="J90" t="s">
        <v>811</v>
      </c>
      <c r="K90" t="s">
        <v>230</v>
      </c>
      <c r="L90" t="s">
        <v>812</v>
      </c>
      <c r="M90" t="s">
        <v>522</v>
      </c>
      <c r="N90" t="s">
        <v>811</v>
      </c>
      <c r="O90">
        <v>18</v>
      </c>
      <c r="P90">
        <v>0</v>
      </c>
    </row>
    <row r="91" spans="1:16" x14ac:dyDescent="0.25">
      <c r="A91">
        <v>103</v>
      </c>
      <c r="B91" t="s">
        <v>813</v>
      </c>
      <c r="C91" t="s">
        <v>814</v>
      </c>
      <c r="D91" t="s">
        <v>815</v>
      </c>
      <c r="E91">
        <v>0</v>
      </c>
      <c r="F91" t="s">
        <v>816</v>
      </c>
      <c r="G91" t="s">
        <v>230</v>
      </c>
      <c r="H91" t="s">
        <v>816</v>
      </c>
      <c r="I91" t="s">
        <v>521</v>
      </c>
      <c r="J91" t="s">
        <v>817</v>
      </c>
      <c r="K91" t="s">
        <v>230</v>
      </c>
      <c r="L91" t="s">
        <v>230</v>
      </c>
      <c r="M91" t="s">
        <v>818</v>
      </c>
      <c r="N91" t="s">
        <v>702</v>
      </c>
      <c r="O91">
        <v>17</v>
      </c>
      <c r="P91">
        <v>0</v>
      </c>
    </row>
    <row r="92" spans="1:16" x14ac:dyDescent="0.25">
      <c r="A92">
        <v>61</v>
      </c>
      <c r="B92" t="s">
        <v>819</v>
      </c>
      <c r="C92" t="s">
        <v>820</v>
      </c>
      <c r="D92" t="s">
        <v>821</v>
      </c>
      <c r="E92">
        <v>1</v>
      </c>
      <c r="F92" t="s">
        <v>822</v>
      </c>
      <c r="G92" t="s">
        <v>230</v>
      </c>
      <c r="H92" t="s">
        <v>822</v>
      </c>
      <c r="I92" t="s">
        <v>273</v>
      </c>
      <c r="J92" t="s">
        <v>419</v>
      </c>
      <c r="K92" t="s">
        <v>230</v>
      </c>
      <c r="L92" t="s">
        <v>823</v>
      </c>
      <c r="M92" t="s">
        <v>240</v>
      </c>
      <c r="N92" t="s">
        <v>240</v>
      </c>
      <c r="O92">
        <v>3</v>
      </c>
      <c r="P92">
        <v>0</v>
      </c>
    </row>
    <row r="93" spans="1:16" x14ac:dyDescent="0.25">
      <c r="A93">
        <v>1</v>
      </c>
      <c r="C93" t="s">
        <v>824</v>
      </c>
      <c r="E93">
        <v>1</v>
      </c>
      <c r="F93" t="s">
        <v>825</v>
      </c>
      <c r="G93" t="s">
        <v>230</v>
      </c>
      <c r="H93" t="s">
        <v>825</v>
      </c>
      <c r="I93" t="s">
        <v>230</v>
      </c>
      <c r="J93" t="s">
        <v>230</v>
      </c>
      <c r="K93" t="s">
        <v>230</v>
      </c>
      <c r="L93" t="s">
        <v>826</v>
      </c>
      <c r="M93" t="s">
        <v>230</v>
      </c>
      <c r="N93" t="s">
        <v>230</v>
      </c>
      <c r="O93">
        <v>17</v>
      </c>
      <c r="P93">
        <v>0</v>
      </c>
    </row>
    <row r="94" spans="1:16" x14ac:dyDescent="0.25">
      <c r="A94">
        <v>88</v>
      </c>
      <c r="B94" t="s">
        <v>827</v>
      </c>
      <c r="C94" t="s">
        <v>828</v>
      </c>
      <c r="D94" t="s">
        <v>424</v>
      </c>
      <c r="E94">
        <v>1</v>
      </c>
      <c r="F94" t="s">
        <v>829</v>
      </c>
      <c r="G94" t="s">
        <v>230</v>
      </c>
      <c r="H94" t="s">
        <v>829</v>
      </c>
      <c r="I94" t="s">
        <v>367</v>
      </c>
      <c r="J94" t="s">
        <v>830</v>
      </c>
      <c r="K94" t="s">
        <v>230</v>
      </c>
      <c r="L94" t="s">
        <v>831</v>
      </c>
      <c r="M94" t="s">
        <v>832</v>
      </c>
      <c r="N94" t="s">
        <v>830</v>
      </c>
      <c r="O94">
        <v>14</v>
      </c>
      <c r="P94">
        <v>0</v>
      </c>
    </row>
    <row r="95" spans="1:16" x14ac:dyDescent="0.25">
      <c r="A95">
        <v>100</v>
      </c>
      <c r="B95" t="s">
        <v>833</v>
      </c>
      <c r="C95" t="s">
        <v>834</v>
      </c>
      <c r="D95" t="s">
        <v>835</v>
      </c>
      <c r="E95">
        <v>1</v>
      </c>
      <c r="F95" t="s">
        <v>836</v>
      </c>
      <c r="G95" t="s">
        <v>230</v>
      </c>
      <c r="H95" t="s">
        <v>836</v>
      </c>
      <c r="I95" t="s">
        <v>296</v>
      </c>
      <c r="J95" t="s">
        <v>396</v>
      </c>
      <c r="K95" t="s">
        <v>230</v>
      </c>
      <c r="L95" t="s">
        <v>837</v>
      </c>
      <c r="M95" t="s">
        <v>838</v>
      </c>
      <c r="N95" t="s">
        <v>396</v>
      </c>
      <c r="O95">
        <v>2</v>
      </c>
      <c r="P95">
        <v>0</v>
      </c>
    </row>
    <row r="96" spans="1:16" x14ac:dyDescent="0.25">
      <c r="A96">
        <v>105</v>
      </c>
      <c r="B96" t="s">
        <v>839</v>
      </c>
      <c r="C96" t="s">
        <v>840</v>
      </c>
      <c r="D96" t="s">
        <v>841</v>
      </c>
      <c r="E96">
        <v>1</v>
      </c>
      <c r="F96" t="s">
        <v>842</v>
      </c>
      <c r="G96" t="s">
        <v>843</v>
      </c>
      <c r="H96" t="s">
        <v>844</v>
      </c>
      <c r="I96" t="s">
        <v>326</v>
      </c>
      <c r="J96" t="s">
        <v>845</v>
      </c>
      <c r="K96" t="s">
        <v>296</v>
      </c>
      <c r="L96" t="s">
        <v>846</v>
      </c>
      <c r="M96" t="s">
        <v>305</v>
      </c>
      <c r="N96" t="s">
        <v>847</v>
      </c>
      <c r="O96">
        <v>9</v>
      </c>
      <c r="P96">
        <v>2</v>
      </c>
    </row>
    <row r="97" spans="1:16" x14ac:dyDescent="0.25">
      <c r="A97">
        <v>46</v>
      </c>
      <c r="B97" t="s">
        <v>848</v>
      </c>
      <c r="C97" t="s">
        <v>849</v>
      </c>
      <c r="D97" t="s">
        <v>583</v>
      </c>
      <c r="E97">
        <v>1</v>
      </c>
      <c r="F97" t="s">
        <v>850</v>
      </c>
      <c r="G97" t="s">
        <v>230</v>
      </c>
      <c r="H97" t="s">
        <v>850</v>
      </c>
      <c r="I97" t="s">
        <v>302</v>
      </c>
      <c r="J97" t="s">
        <v>575</v>
      </c>
      <c r="K97" t="s">
        <v>230</v>
      </c>
      <c r="L97" t="s">
        <v>851</v>
      </c>
      <c r="M97" t="s">
        <v>852</v>
      </c>
      <c r="N97" t="s">
        <v>853</v>
      </c>
      <c r="O97">
        <v>10</v>
      </c>
      <c r="P97">
        <v>0</v>
      </c>
    </row>
    <row r="98" spans="1:16" x14ac:dyDescent="0.25">
      <c r="A98">
        <v>1055</v>
      </c>
      <c r="B98" t="s">
        <v>854</v>
      </c>
      <c r="C98" t="s">
        <v>855</v>
      </c>
      <c r="D98" t="s">
        <v>856</v>
      </c>
      <c r="E98">
        <v>1</v>
      </c>
      <c r="F98" t="s">
        <v>857</v>
      </c>
      <c r="G98" t="s">
        <v>230</v>
      </c>
      <c r="H98" t="s">
        <v>857</v>
      </c>
      <c r="I98" t="s">
        <v>245</v>
      </c>
      <c r="J98" t="s">
        <v>858</v>
      </c>
      <c r="K98" t="s">
        <v>230</v>
      </c>
      <c r="L98" t="s">
        <v>859</v>
      </c>
      <c r="M98" t="s">
        <v>860</v>
      </c>
      <c r="N98" t="s">
        <v>858</v>
      </c>
      <c r="O98">
        <v>6</v>
      </c>
      <c r="P98">
        <v>0</v>
      </c>
    </row>
    <row r="99" spans="1:16" x14ac:dyDescent="0.25">
      <c r="A99">
        <v>1097</v>
      </c>
      <c r="B99" t="s">
        <v>861</v>
      </c>
      <c r="C99" t="s">
        <v>862</v>
      </c>
      <c r="D99" t="s">
        <v>863</v>
      </c>
      <c r="E99">
        <v>1</v>
      </c>
      <c r="F99" t="s">
        <v>864</v>
      </c>
      <c r="G99" t="s">
        <v>865</v>
      </c>
      <c r="H99" t="s">
        <v>866</v>
      </c>
      <c r="I99" t="s">
        <v>245</v>
      </c>
      <c r="J99" t="s">
        <v>291</v>
      </c>
      <c r="K99" t="s">
        <v>867</v>
      </c>
      <c r="L99" t="s">
        <v>868</v>
      </c>
      <c r="M99" t="s">
        <v>240</v>
      </c>
      <c r="N99" t="s">
        <v>869</v>
      </c>
      <c r="O99">
        <v>4</v>
      </c>
      <c r="P99">
        <v>2</v>
      </c>
    </row>
    <row r="100" spans="1:16" x14ac:dyDescent="0.25">
      <c r="A100">
        <v>29</v>
      </c>
      <c r="B100" t="s">
        <v>870</v>
      </c>
      <c r="C100" t="s">
        <v>871</v>
      </c>
      <c r="D100" t="s">
        <v>658</v>
      </c>
      <c r="E100">
        <v>0</v>
      </c>
      <c r="F100" t="s">
        <v>872</v>
      </c>
      <c r="G100" t="s">
        <v>230</v>
      </c>
      <c r="H100" t="s">
        <v>872</v>
      </c>
      <c r="I100" t="s">
        <v>873</v>
      </c>
      <c r="J100" t="s">
        <v>874</v>
      </c>
      <c r="K100" t="s">
        <v>230</v>
      </c>
      <c r="L100" t="s">
        <v>230</v>
      </c>
      <c r="M100" t="s">
        <v>232</v>
      </c>
      <c r="N100" t="s">
        <v>875</v>
      </c>
      <c r="O100">
        <v>23</v>
      </c>
      <c r="P100">
        <v>0</v>
      </c>
    </row>
    <row r="101" spans="1:16" x14ac:dyDescent="0.25">
      <c r="A101">
        <v>31</v>
      </c>
      <c r="B101" t="s">
        <v>876</v>
      </c>
      <c r="C101" t="s">
        <v>877</v>
      </c>
      <c r="D101" t="s">
        <v>268</v>
      </c>
      <c r="E101">
        <v>1</v>
      </c>
      <c r="F101" t="s">
        <v>878</v>
      </c>
      <c r="G101" t="s">
        <v>879</v>
      </c>
      <c r="H101" t="s">
        <v>880</v>
      </c>
      <c r="I101" t="s">
        <v>612</v>
      </c>
      <c r="J101" t="s">
        <v>881</v>
      </c>
      <c r="K101" t="s">
        <v>882</v>
      </c>
      <c r="L101" t="s">
        <v>883</v>
      </c>
      <c r="M101" t="s">
        <v>569</v>
      </c>
      <c r="N101" t="s">
        <v>884</v>
      </c>
      <c r="O101">
        <v>18</v>
      </c>
      <c r="P101">
        <v>4</v>
      </c>
    </row>
    <row r="102" spans="1:16" x14ac:dyDescent="0.25">
      <c r="A102">
        <v>12</v>
      </c>
      <c r="B102" t="s">
        <v>885</v>
      </c>
      <c r="C102" t="s">
        <v>886</v>
      </c>
      <c r="D102" t="s">
        <v>236</v>
      </c>
      <c r="E102">
        <v>1</v>
      </c>
      <c r="F102" t="s">
        <v>887</v>
      </c>
      <c r="G102" t="s">
        <v>230</v>
      </c>
      <c r="H102" t="s">
        <v>887</v>
      </c>
      <c r="I102" t="s">
        <v>263</v>
      </c>
      <c r="J102" t="s">
        <v>265</v>
      </c>
      <c r="K102" t="s">
        <v>230</v>
      </c>
      <c r="L102" t="s">
        <v>888</v>
      </c>
      <c r="M102" t="s">
        <v>889</v>
      </c>
      <c r="N102" t="s">
        <v>265</v>
      </c>
      <c r="O102">
        <v>5</v>
      </c>
      <c r="P102">
        <v>0</v>
      </c>
    </row>
    <row r="103" spans="1:16" x14ac:dyDescent="0.25">
      <c r="A103">
        <v>4</v>
      </c>
      <c r="B103" t="s">
        <v>890</v>
      </c>
      <c r="C103" t="s">
        <v>891</v>
      </c>
      <c r="D103" t="s">
        <v>892</v>
      </c>
      <c r="E103">
        <v>0</v>
      </c>
      <c r="F103" t="s">
        <v>893</v>
      </c>
      <c r="G103" t="s">
        <v>230</v>
      </c>
      <c r="H103" t="s">
        <v>893</v>
      </c>
      <c r="I103" t="s">
        <v>389</v>
      </c>
      <c r="J103" t="s">
        <v>894</v>
      </c>
      <c r="K103" t="s">
        <v>230</v>
      </c>
      <c r="L103" t="s">
        <v>230</v>
      </c>
      <c r="M103" t="s">
        <v>895</v>
      </c>
      <c r="N103" t="s">
        <v>766</v>
      </c>
      <c r="O103">
        <v>9</v>
      </c>
      <c r="P103">
        <v>0</v>
      </c>
    </row>
    <row r="104" spans="1:16" x14ac:dyDescent="0.25">
      <c r="A104">
        <v>55</v>
      </c>
      <c r="B104" t="s">
        <v>896</v>
      </c>
      <c r="C104" t="s">
        <v>897</v>
      </c>
      <c r="D104" t="s">
        <v>898</v>
      </c>
      <c r="E104">
        <v>0</v>
      </c>
      <c r="F104" t="s">
        <v>899</v>
      </c>
      <c r="G104" t="s">
        <v>230</v>
      </c>
      <c r="H104" t="s">
        <v>899</v>
      </c>
      <c r="I104" t="s">
        <v>317</v>
      </c>
      <c r="J104" t="s">
        <v>510</v>
      </c>
      <c r="K104" t="s">
        <v>230</v>
      </c>
      <c r="L104" t="s">
        <v>230</v>
      </c>
      <c r="M104" t="s">
        <v>900</v>
      </c>
      <c r="N104" t="s">
        <v>901</v>
      </c>
      <c r="O104">
        <v>5</v>
      </c>
      <c r="P104">
        <v>0</v>
      </c>
    </row>
    <row r="105" spans="1:16" x14ac:dyDescent="0.25">
      <c r="A105">
        <v>130</v>
      </c>
      <c r="C105" t="s">
        <v>902</v>
      </c>
      <c r="D105" t="s">
        <v>903</v>
      </c>
      <c r="E105">
        <v>0</v>
      </c>
      <c r="F105" t="s">
        <v>904</v>
      </c>
      <c r="G105" t="s">
        <v>230</v>
      </c>
      <c r="H105" t="s">
        <v>904</v>
      </c>
      <c r="I105" t="s">
        <v>296</v>
      </c>
      <c r="J105" t="s">
        <v>394</v>
      </c>
      <c r="K105" t="s">
        <v>230</v>
      </c>
      <c r="L105" t="s">
        <v>230</v>
      </c>
      <c r="M105" t="s">
        <v>297</v>
      </c>
      <c r="N105" t="s">
        <v>394</v>
      </c>
      <c r="O105">
        <v>2</v>
      </c>
      <c r="P105">
        <v>0</v>
      </c>
    </row>
    <row r="106" spans="1:16" x14ac:dyDescent="0.25">
      <c r="A106">
        <v>112</v>
      </c>
      <c r="C106" t="s">
        <v>905</v>
      </c>
      <c r="D106" t="s">
        <v>906</v>
      </c>
      <c r="E106">
        <v>1</v>
      </c>
      <c r="F106" t="s">
        <v>230</v>
      </c>
      <c r="G106" t="s">
        <v>907</v>
      </c>
      <c r="H106" t="s">
        <v>907</v>
      </c>
      <c r="I106" t="s">
        <v>302</v>
      </c>
      <c r="J106" t="s">
        <v>230</v>
      </c>
      <c r="K106" t="s">
        <v>908</v>
      </c>
      <c r="L106" t="s">
        <v>909</v>
      </c>
      <c r="M106" t="s">
        <v>303</v>
      </c>
      <c r="N106" t="s">
        <v>908</v>
      </c>
      <c r="O106">
        <v>0</v>
      </c>
      <c r="P106">
        <v>12</v>
      </c>
    </row>
    <row r="107" spans="1:16" x14ac:dyDescent="0.25">
      <c r="A107">
        <v>1068</v>
      </c>
      <c r="C107" t="s">
        <v>910</v>
      </c>
      <c r="D107" t="s">
        <v>646</v>
      </c>
      <c r="E107">
        <v>1</v>
      </c>
      <c r="F107" t="s">
        <v>911</v>
      </c>
      <c r="G107" t="s">
        <v>230</v>
      </c>
      <c r="H107" t="s">
        <v>911</v>
      </c>
      <c r="I107" t="s">
        <v>245</v>
      </c>
      <c r="J107" t="s">
        <v>912</v>
      </c>
      <c r="K107" t="s">
        <v>230</v>
      </c>
      <c r="L107" t="s">
        <v>913</v>
      </c>
      <c r="M107" t="s">
        <v>265</v>
      </c>
      <c r="N107" t="s">
        <v>912</v>
      </c>
      <c r="O107">
        <v>6</v>
      </c>
      <c r="P107">
        <v>0</v>
      </c>
    </row>
    <row r="108" spans="1:16" x14ac:dyDescent="0.25">
      <c r="A108">
        <v>1101</v>
      </c>
      <c r="B108" t="s">
        <v>914</v>
      </c>
      <c r="C108" t="s">
        <v>915</v>
      </c>
      <c r="D108" t="s">
        <v>916</v>
      </c>
      <c r="E108">
        <v>0</v>
      </c>
      <c r="F108" t="s">
        <v>917</v>
      </c>
      <c r="G108" t="s">
        <v>230</v>
      </c>
      <c r="H108" t="s">
        <v>917</v>
      </c>
      <c r="I108" t="s">
        <v>296</v>
      </c>
      <c r="J108" t="s">
        <v>297</v>
      </c>
      <c r="K108" t="s">
        <v>230</v>
      </c>
      <c r="L108" t="s">
        <v>230</v>
      </c>
      <c r="M108" t="s">
        <v>297</v>
      </c>
      <c r="N108" t="s">
        <v>297</v>
      </c>
      <c r="O108">
        <v>2</v>
      </c>
      <c r="P108">
        <v>0</v>
      </c>
    </row>
    <row r="109" spans="1:16" x14ac:dyDescent="0.25">
      <c r="A109">
        <v>118</v>
      </c>
      <c r="B109" t="s">
        <v>918</v>
      </c>
      <c r="C109" t="s">
        <v>919</v>
      </c>
      <c r="D109" t="s">
        <v>920</v>
      </c>
      <c r="E109">
        <v>1</v>
      </c>
      <c r="F109" t="s">
        <v>921</v>
      </c>
      <c r="G109" t="s">
        <v>922</v>
      </c>
      <c r="H109" t="s">
        <v>923</v>
      </c>
      <c r="I109" t="s">
        <v>231</v>
      </c>
      <c r="J109" t="s">
        <v>924</v>
      </c>
      <c r="K109" t="s">
        <v>925</v>
      </c>
      <c r="L109" t="s">
        <v>926</v>
      </c>
      <c r="M109" t="s">
        <v>927</v>
      </c>
      <c r="N109" t="s">
        <v>928</v>
      </c>
      <c r="O109">
        <v>13</v>
      </c>
      <c r="P109">
        <v>6</v>
      </c>
    </row>
    <row r="110" spans="1:16" x14ac:dyDescent="0.25">
      <c r="A110">
        <v>1021</v>
      </c>
      <c r="B110" t="s">
        <v>929</v>
      </c>
      <c r="C110" t="s">
        <v>930</v>
      </c>
      <c r="D110" t="s">
        <v>322</v>
      </c>
      <c r="E110">
        <v>1</v>
      </c>
      <c r="F110" t="s">
        <v>931</v>
      </c>
      <c r="G110" t="s">
        <v>230</v>
      </c>
      <c r="H110" t="s">
        <v>931</v>
      </c>
      <c r="I110" t="s">
        <v>263</v>
      </c>
      <c r="J110" t="s">
        <v>932</v>
      </c>
      <c r="K110" t="s">
        <v>230</v>
      </c>
      <c r="L110" t="s">
        <v>933</v>
      </c>
      <c r="M110" t="s">
        <v>757</v>
      </c>
      <c r="N110" t="s">
        <v>239</v>
      </c>
      <c r="O110">
        <v>4</v>
      </c>
      <c r="P110">
        <v>0</v>
      </c>
    </row>
    <row r="111" spans="1:16" x14ac:dyDescent="0.25">
      <c r="A111">
        <v>1059</v>
      </c>
      <c r="B111" t="s">
        <v>934</v>
      </c>
      <c r="C111" t="s">
        <v>935</v>
      </c>
      <c r="D111" t="s">
        <v>936</v>
      </c>
      <c r="E111">
        <v>0</v>
      </c>
      <c r="F111" t="s">
        <v>937</v>
      </c>
      <c r="G111" t="s">
        <v>230</v>
      </c>
      <c r="H111" t="s">
        <v>937</v>
      </c>
      <c r="I111" t="s">
        <v>296</v>
      </c>
      <c r="J111" t="s">
        <v>938</v>
      </c>
      <c r="K111" t="s">
        <v>230</v>
      </c>
      <c r="L111" t="s">
        <v>230</v>
      </c>
      <c r="M111" t="s">
        <v>263</v>
      </c>
      <c r="N111" t="s">
        <v>938</v>
      </c>
      <c r="O111">
        <v>3</v>
      </c>
      <c r="P111">
        <v>0</v>
      </c>
    </row>
    <row r="112" spans="1:16" x14ac:dyDescent="0.25">
      <c r="A112">
        <v>87</v>
      </c>
      <c r="B112" t="s">
        <v>939</v>
      </c>
      <c r="C112" t="s">
        <v>940</v>
      </c>
      <c r="D112" t="s">
        <v>493</v>
      </c>
      <c r="E112">
        <v>1</v>
      </c>
      <c r="F112" t="s">
        <v>941</v>
      </c>
      <c r="G112" t="s">
        <v>942</v>
      </c>
      <c r="H112" t="s">
        <v>943</v>
      </c>
      <c r="I112" t="s">
        <v>273</v>
      </c>
      <c r="J112" t="s">
        <v>297</v>
      </c>
      <c r="K112" t="s">
        <v>459</v>
      </c>
      <c r="L112" t="s">
        <v>230</v>
      </c>
      <c r="M112" t="s">
        <v>263</v>
      </c>
      <c r="N112" t="s">
        <v>944</v>
      </c>
      <c r="O112">
        <v>2</v>
      </c>
      <c r="P112">
        <v>1</v>
      </c>
    </row>
    <row r="113" spans="1:16" x14ac:dyDescent="0.25">
      <c r="A113">
        <v>106</v>
      </c>
      <c r="B113" t="s">
        <v>945</v>
      </c>
      <c r="C113" t="s">
        <v>946</v>
      </c>
      <c r="D113" t="s">
        <v>947</v>
      </c>
      <c r="E113">
        <v>1</v>
      </c>
      <c r="F113" t="s">
        <v>948</v>
      </c>
      <c r="G113" t="s">
        <v>485</v>
      </c>
      <c r="H113" t="s">
        <v>949</v>
      </c>
      <c r="I113" t="s">
        <v>302</v>
      </c>
      <c r="J113" t="s">
        <v>950</v>
      </c>
      <c r="K113" t="s">
        <v>459</v>
      </c>
      <c r="L113" t="s">
        <v>951</v>
      </c>
      <c r="M113" t="s">
        <v>575</v>
      </c>
      <c r="N113" t="s">
        <v>952</v>
      </c>
      <c r="O113">
        <v>9</v>
      </c>
      <c r="P113">
        <v>1</v>
      </c>
    </row>
    <row r="114" spans="1:16" x14ac:dyDescent="0.25">
      <c r="A114">
        <v>1045</v>
      </c>
      <c r="C114" t="s">
        <v>953</v>
      </c>
      <c r="D114" t="s">
        <v>954</v>
      </c>
      <c r="E114">
        <v>1</v>
      </c>
      <c r="F114" t="s">
        <v>955</v>
      </c>
      <c r="G114" t="s">
        <v>230</v>
      </c>
      <c r="H114" t="s">
        <v>955</v>
      </c>
      <c r="I114" t="s">
        <v>273</v>
      </c>
      <c r="J114" t="s">
        <v>341</v>
      </c>
      <c r="K114" t="s">
        <v>230</v>
      </c>
      <c r="L114" t="s">
        <v>956</v>
      </c>
      <c r="M114" t="s">
        <v>957</v>
      </c>
      <c r="N114" t="s">
        <v>341</v>
      </c>
      <c r="O114">
        <v>3</v>
      </c>
      <c r="P114">
        <v>0</v>
      </c>
    </row>
    <row r="115" spans="1:16" x14ac:dyDescent="0.25">
      <c r="A115">
        <v>80</v>
      </c>
      <c r="B115" t="s">
        <v>958</v>
      </c>
      <c r="C115" t="s">
        <v>959</v>
      </c>
      <c r="D115" t="s">
        <v>960</v>
      </c>
      <c r="E115">
        <v>1</v>
      </c>
      <c r="F115" t="s">
        <v>961</v>
      </c>
      <c r="G115" t="s">
        <v>230</v>
      </c>
      <c r="H115" t="s">
        <v>961</v>
      </c>
      <c r="I115" t="s">
        <v>317</v>
      </c>
      <c r="J115" t="s">
        <v>302</v>
      </c>
      <c r="K115" t="s">
        <v>230</v>
      </c>
      <c r="L115" t="s">
        <v>962</v>
      </c>
      <c r="M115" t="s">
        <v>963</v>
      </c>
      <c r="N115" t="s">
        <v>257</v>
      </c>
      <c r="O115">
        <v>6</v>
      </c>
      <c r="P115">
        <v>0</v>
      </c>
    </row>
    <row r="116" spans="1:16" x14ac:dyDescent="0.25">
      <c r="A116">
        <v>1047</v>
      </c>
      <c r="B116" t="s">
        <v>964</v>
      </c>
      <c r="C116" t="s">
        <v>965</v>
      </c>
      <c r="D116" t="s">
        <v>424</v>
      </c>
      <c r="E116">
        <v>0</v>
      </c>
      <c r="F116" t="s">
        <v>966</v>
      </c>
      <c r="G116" t="s">
        <v>491</v>
      </c>
      <c r="H116" t="s">
        <v>967</v>
      </c>
      <c r="I116" t="s">
        <v>263</v>
      </c>
      <c r="J116" t="s">
        <v>334</v>
      </c>
      <c r="K116" t="s">
        <v>238</v>
      </c>
      <c r="L116" t="s">
        <v>230</v>
      </c>
      <c r="M116" t="s">
        <v>291</v>
      </c>
      <c r="N116" t="s">
        <v>291</v>
      </c>
      <c r="O116">
        <v>3</v>
      </c>
      <c r="P116">
        <v>1</v>
      </c>
    </row>
    <row r="117" spans="1:16" x14ac:dyDescent="0.25">
      <c r="A117">
        <v>1065</v>
      </c>
      <c r="B117" t="s">
        <v>968</v>
      </c>
      <c r="C117" t="s">
        <v>969</v>
      </c>
      <c r="D117" t="s">
        <v>417</v>
      </c>
      <c r="E117">
        <v>1</v>
      </c>
      <c r="F117" t="s">
        <v>970</v>
      </c>
      <c r="G117" t="s">
        <v>230</v>
      </c>
      <c r="H117" t="s">
        <v>970</v>
      </c>
      <c r="I117" t="s">
        <v>302</v>
      </c>
      <c r="J117" t="s">
        <v>666</v>
      </c>
      <c r="K117" t="s">
        <v>230</v>
      </c>
      <c r="L117" t="s">
        <v>971</v>
      </c>
      <c r="M117" t="s">
        <v>873</v>
      </c>
      <c r="N117" t="s">
        <v>666</v>
      </c>
      <c r="O117">
        <v>11</v>
      </c>
      <c r="P117">
        <v>0</v>
      </c>
    </row>
    <row r="118" spans="1:16" x14ac:dyDescent="0.25">
      <c r="A118">
        <v>128</v>
      </c>
      <c r="B118" t="s">
        <v>972</v>
      </c>
      <c r="C118" t="s">
        <v>973</v>
      </c>
      <c r="D118" t="s">
        <v>434</v>
      </c>
      <c r="E118">
        <v>1</v>
      </c>
      <c r="F118" t="s">
        <v>974</v>
      </c>
      <c r="G118" t="s">
        <v>230</v>
      </c>
      <c r="H118" t="s">
        <v>974</v>
      </c>
      <c r="I118" t="s">
        <v>263</v>
      </c>
      <c r="J118" t="s">
        <v>317</v>
      </c>
      <c r="K118" t="s">
        <v>230</v>
      </c>
      <c r="L118" t="s">
        <v>975</v>
      </c>
      <c r="M118" t="s">
        <v>291</v>
      </c>
      <c r="N118" t="s">
        <v>976</v>
      </c>
      <c r="O118">
        <v>4</v>
      </c>
      <c r="P118">
        <v>0</v>
      </c>
    </row>
    <row r="119" spans="1:16" x14ac:dyDescent="0.25">
      <c r="A119">
        <v>136</v>
      </c>
      <c r="B119" t="s">
        <v>977</v>
      </c>
      <c r="C119" t="s">
        <v>978</v>
      </c>
      <c r="D119" t="s">
        <v>339</v>
      </c>
      <c r="E119">
        <v>1</v>
      </c>
      <c r="F119" t="s">
        <v>979</v>
      </c>
      <c r="G119" t="s">
        <v>980</v>
      </c>
      <c r="H119" t="s">
        <v>981</v>
      </c>
      <c r="I119" t="s">
        <v>265</v>
      </c>
      <c r="J119" t="s">
        <v>461</v>
      </c>
      <c r="K119" t="s">
        <v>238</v>
      </c>
      <c r="L119" t="s">
        <v>982</v>
      </c>
      <c r="M119" t="s">
        <v>983</v>
      </c>
      <c r="N119" t="s">
        <v>625</v>
      </c>
      <c r="O119">
        <v>8</v>
      </c>
      <c r="P119">
        <v>1</v>
      </c>
    </row>
    <row r="120" spans="1:16" x14ac:dyDescent="0.25">
      <c r="A120">
        <v>42</v>
      </c>
      <c r="B120" t="s">
        <v>984</v>
      </c>
      <c r="C120" t="s">
        <v>985</v>
      </c>
      <c r="D120" t="s">
        <v>986</v>
      </c>
      <c r="E120">
        <v>1</v>
      </c>
      <c r="F120" t="s">
        <v>987</v>
      </c>
      <c r="G120" t="s">
        <v>988</v>
      </c>
      <c r="H120" t="s">
        <v>989</v>
      </c>
      <c r="I120" t="s">
        <v>258</v>
      </c>
      <c r="J120" t="s">
        <v>683</v>
      </c>
      <c r="K120" t="s">
        <v>421</v>
      </c>
      <c r="L120" t="s">
        <v>990</v>
      </c>
      <c r="M120" t="s">
        <v>991</v>
      </c>
      <c r="N120" t="s">
        <v>992</v>
      </c>
      <c r="O120">
        <v>3</v>
      </c>
      <c r="P120">
        <v>4</v>
      </c>
    </row>
    <row r="121" spans="1:16" x14ac:dyDescent="0.25">
      <c r="A121">
        <v>33</v>
      </c>
      <c r="B121" t="s">
        <v>993</v>
      </c>
      <c r="C121" t="s">
        <v>994</v>
      </c>
      <c r="D121" t="s">
        <v>995</v>
      </c>
      <c r="E121">
        <v>1</v>
      </c>
      <c r="F121" t="s">
        <v>996</v>
      </c>
      <c r="G121" t="s">
        <v>230</v>
      </c>
      <c r="H121" t="s">
        <v>996</v>
      </c>
      <c r="I121" t="s">
        <v>389</v>
      </c>
      <c r="J121" t="s">
        <v>997</v>
      </c>
      <c r="K121" t="s">
        <v>230</v>
      </c>
      <c r="L121" t="s">
        <v>998</v>
      </c>
      <c r="M121" t="s">
        <v>999</v>
      </c>
      <c r="N121" t="s">
        <v>997</v>
      </c>
      <c r="O121">
        <v>9</v>
      </c>
      <c r="P121">
        <v>0</v>
      </c>
    </row>
    <row r="122" spans="1:16" x14ac:dyDescent="0.25">
      <c r="A122">
        <v>1041</v>
      </c>
      <c r="B122" t="s">
        <v>1000</v>
      </c>
      <c r="C122" t="s">
        <v>1001</v>
      </c>
      <c r="D122" t="s">
        <v>1002</v>
      </c>
      <c r="E122">
        <v>1</v>
      </c>
      <c r="F122" t="s">
        <v>1003</v>
      </c>
      <c r="G122" t="s">
        <v>230</v>
      </c>
      <c r="H122" t="s">
        <v>1003</v>
      </c>
      <c r="I122" t="s">
        <v>231</v>
      </c>
      <c r="J122" t="s">
        <v>1004</v>
      </c>
      <c r="K122" t="s">
        <v>230</v>
      </c>
      <c r="L122" t="s">
        <v>1005</v>
      </c>
      <c r="M122" t="s">
        <v>1006</v>
      </c>
      <c r="N122" t="s">
        <v>1004</v>
      </c>
      <c r="O122">
        <v>18</v>
      </c>
      <c r="P122">
        <v>0</v>
      </c>
    </row>
    <row r="123" spans="1:16" x14ac:dyDescent="0.25">
      <c r="A123">
        <v>92</v>
      </c>
      <c r="C123" t="s">
        <v>1007</v>
      </c>
      <c r="D123" t="s">
        <v>1008</v>
      </c>
      <c r="E123">
        <v>1</v>
      </c>
      <c r="F123" t="s">
        <v>1009</v>
      </c>
      <c r="G123" t="s">
        <v>1010</v>
      </c>
      <c r="H123" t="s">
        <v>1011</v>
      </c>
      <c r="I123" t="s">
        <v>276</v>
      </c>
      <c r="J123" t="s">
        <v>263</v>
      </c>
      <c r="K123" t="s">
        <v>1012</v>
      </c>
      <c r="L123" t="s">
        <v>1013</v>
      </c>
      <c r="M123" t="s">
        <v>612</v>
      </c>
      <c r="N123" t="s">
        <v>1014</v>
      </c>
      <c r="O123">
        <v>3</v>
      </c>
      <c r="P123">
        <v>12</v>
      </c>
    </row>
    <row r="124" spans="1:16" x14ac:dyDescent="0.25">
      <c r="A124">
        <v>36</v>
      </c>
      <c r="B124" t="s">
        <v>1015</v>
      </c>
      <c r="C124" t="s">
        <v>1016</v>
      </c>
      <c r="D124" t="s">
        <v>583</v>
      </c>
      <c r="E124">
        <v>0</v>
      </c>
      <c r="F124" t="s">
        <v>1017</v>
      </c>
      <c r="G124" t="s">
        <v>230</v>
      </c>
      <c r="H124" t="s">
        <v>1017</v>
      </c>
      <c r="I124" t="s">
        <v>245</v>
      </c>
      <c r="J124" t="s">
        <v>1018</v>
      </c>
      <c r="K124" t="s">
        <v>230</v>
      </c>
      <c r="L124" t="s">
        <v>230</v>
      </c>
      <c r="M124" t="s">
        <v>265</v>
      </c>
      <c r="N124" t="s">
        <v>1018</v>
      </c>
      <c r="O124">
        <v>6</v>
      </c>
      <c r="P124">
        <v>0</v>
      </c>
    </row>
    <row r="125" spans="1:16" x14ac:dyDescent="0.25">
      <c r="A125">
        <v>141</v>
      </c>
      <c r="B125" t="s">
        <v>1019</v>
      </c>
      <c r="C125" t="s">
        <v>1020</v>
      </c>
      <c r="D125" t="s">
        <v>1021</v>
      </c>
      <c r="E125">
        <v>0</v>
      </c>
      <c r="F125" t="s">
        <v>1022</v>
      </c>
      <c r="G125" t="s">
        <v>230</v>
      </c>
      <c r="H125" t="s">
        <v>1022</v>
      </c>
      <c r="I125" t="s">
        <v>303</v>
      </c>
      <c r="J125" t="s">
        <v>1023</v>
      </c>
      <c r="K125" t="s">
        <v>230</v>
      </c>
      <c r="L125" t="s">
        <v>230</v>
      </c>
      <c r="M125" t="s">
        <v>1024</v>
      </c>
      <c r="N125" t="s">
        <v>1023</v>
      </c>
      <c r="O125">
        <v>14</v>
      </c>
      <c r="P125">
        <v>0</v>
      </c>
    </row>
    <row r="126" spans="1:16" x14ac:dyDescent="0.25">
      <c r="A126">
        <v>1011</v>
      </c>
      <c r="B126" t="s">
        <v>1025</v>
      </c>
      <c r="C126" t="s">
        <v>1026</v>
      </c>
      <c r="D126" t="s">
        <v>1027</v>
      </c>
      <c r="E126">
        <v>1</v>
      </c>
      <c r="F126" t="s">
        <v>1028</v>
      </c>
      <c r="G126" t="s">
        <v>1029</v>
      </c>
      <c r="H126" t="s">
        <v>1030</v>
      </c>
      <c r="I126" t="s">
        <v>302</v>
      </c>
      <c r="J126" t="s">
        <v>1031</v>
      </c>
      <c r="K126" t="s">
        <v>459</v>
      </c>
      <c r="L126" t="s">
        <v>1032</v>
      </c>
      <c r="M126" t="s">
        <v>305</v>
      </c>
      <c r="N126" t="s">
        <v>1033</v>
      </c>
      <c r="O126">
        <v>9</v>
      </c>
      <c r="P126">
        <v>1</v>
      </c>
    </row>
    <row r="127" spans="1:16" x14ac:dyDescent="0.25">
      <c r="A127">
        <v>13</v>
      </c>
      <c r="B127" t="s">
        <v>1034</v>
      </c>
      <c r="C127" t="s">
        <v>1035</v>
      </c>
      <c r="D127" t="s">
        <v>1036</v>
      </c>
      <c r="E127">
        <v>1</v>
      </c>
      <c r="F127" t="s">
        <v>1037</v>
      </c>
      <c r="G127" t="s">
        <v>1038</v>
      </c>
      <c r="H127" t="s">
        <v>1039</v>
      </c>
      <c r="I127" t="s">
        <v>317</v>
      </c>
      <c r="J127" t="s">
        <v>853</v>
      </c>
      <c r="K127" t="s">
        <v>238</v>
      </c>
      <c r="L127" t="s">
        <v>1040</v>
      </c>
      <c r="M127" t="s">
        <v>1041</v>
      </c>
      <c r="N127" t="s">
        <v>622</v>
      </c>
      <c r="O127">
        <v>4</v>
      </c>
      <c r="P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Seg Pays</vt:lpstr>
      <vt:lpstr>Seg TP</vt:lpstr>
      <vt:lpstr>PPT</vt:lpstr>
      <vt:lpstr>Type Insta</vt:lpstr>
      <vt:lpstr>TCD</vt:lpstr>
      <vt:lpstr>FICHIER TCD</vt:lpstr>
      <vt:lpstr>FICHIER COMPLET TYPE</vt:lpstr>
      <vt:lpstr>Requete</vt:lpstr>
      <vt:lpstr>CAInstallateurs2018Brutes</vt:lpstr>
      <vt:lpstr>CAInstallateurs2017</vt:lpstr>
      <vt:lpstr>CAInstallateurs2016</vt:lpstr>
      <vt:lpstr>CAInstallateurs2015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 BOT</dc:creator>
  <cp:lastModifiedBy>Steph</cp:lastModifiedBy>
  <dcterms:created xsi:type="dcterms:W3CDTF">2018-02-12T15:06:26Z</dcterms:created>
  <dcterms:modified xsi:type="dcterms:W3CDTF">2019-03-18T11:49:59Z</dcterms:modified>
</cp:coreProperties>
</file>