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s\Aquatiris\SVNAquatiris\NS19103\Extranets\"/>
    </mc:Choice>
  </mc:AlternateContent>
  <bookViews>
    <workbookView xWindow="9930" yWindow="0" windowWidth="9000" windowHeight="8700" tabRatio="744"/>
  </bookViews>
  <sheets>
    <sheet name="Achats" sheetId="2" r:id="rId1"/>
    <sheet name="Ventes" sheetId="4" r:id="rId2"/>
    <sheet name="Calculs des dimensions EPDM" sheetId="6" r:id="rId3"/>
    <sheet name="Grille transport" sheetId="8" r:id="rId4"/>
    <sheet name="Mory" sheetId="7" r:id="rId5"/>
    <sheet name="Ziegler" sheetId="9" r:id="rId6"/>
    <sheet name="KITS" sheetId="1" r:id="rId7"/>
    <sheet name="Comparatif coûts station" sheetId="11" r:id="rId8"/>
    <sheet name="Répartition des coûts" sheetId="12" r:id="rId9"/>
    <sheet name="Articles magasin" sheetId="14" r:id="rId10"/>
    <sheet name="Interface TSaskit" sheetId="16" r:id="rId11"/>
    <sheet name="Roulx EPDM" sheetId="17" r:id="rId12"/>
  </sheets>
  <calcPr calcId="152511"/>
</workbook>
</file>

<file path=xl/calcChain.xml><?xml version="1.0" encoding="utf-8"?>
<calcChain xmlns="http://schemas.openxmlformats.org/spreadsheetml/2006/main">
  <c r="R196" i="2" l="1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19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3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O195" i="2"/>
  <c r="Q195" i="2" s="1"/>
  <c r="N19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35" i="2"/>
  <c r="B38" i="16" l="1"/>
  <c r="D38" i="16"/>
  <c r="E38" i="16" l="1"/>
  <c r="G38" i="16" s="1"/>
  <c r="C8" i="14"/>
  <c r="C29" i="14"/>
  <c r="C28" i="14"/>
  <c r="C27" i="14"/>
  <c r="C26" i="14"/>
  <c r="C25" i="14"/>
  <c r="C24" i="14"/>
  <c r="C22" i="14"/>
  <c r="C21" i="14"/>
  <c r="C20" i="14"/>
  <c r="C17" i="14"/>
  <c r="C15" i="14"/>
  <c r="C14" i="14"/>
  <c r="C13" i="14"/>
  <c r="C12" i="14"/>
  <c r="C10" i="14"/>
  <c r="C11" i="14"/>
  <c r="F38" i="16" l="1"/>
  <c r="DK4" i="4"/>
  <c r="DJ4" i="4"/>
  <c r="DI4" i="4"/>
  <c r="DH4" i="4"/>
  <c r="DE4" i="4" l="1"/>
  <c r="B77" i="16" l="1"/>
  <c r="D77" i="16"/>
  <c r="E77" i="16" s="1"/>
  <c r="A78" i="16"/>
  <c r="B78" i="16"/>
  <c r="D78" i="16"/>
  <c r="E78" i="16" s="1"/>
  <c r="A79" i="16"/>
  <c r="B79" i="16"/>
  <c r="D79" i="16"/>
  <c r="E79" i="16" s="1"/>
  <c r="A80" i="16"/>
  <c r="B80" i="16"/>
  <c r="D80" i="16"/>
  <c r="E80" i="16" s="1"/>
  <c r="A76" i="16"/>
  <c r="B76" i="16"/>
  <c r="D76" i="16"/>
  <c r="E76" i="16" l="1"/>
  <c r="F76" i="16" s="1"/>
  <c r="G80" i="16"/>
  <c r="G79" i="16"/>
  <c r="G78" i="16"/>
  <c r="G77" i="16"/>
  <c r="F79" i="16"/>
  <c r="F78" i="16"/>
  <c r="F77" i="16"/>
  <c r="F80" i="16"/>
  <c r="B21" i="4"/>
  <c r="G76" i="16" l="1"/>
  <c r="K22" i="2"/>
  <c r="L22" i="2" s="1"/>
  <c r="K23" i="2"/>
  <c r="L23" i="2" s="1"/>
  <c r="K34" i="2"/>
  <c r="L34" i="2"/>
  <c r="K35" i="2"/>
  <c r="L35" i="2" s="1"/>
  <c r="B36" i="4" l="1"/>
  <c r="B37" i="4"/>
  <c r="B64" i="16" l="1"/>
  <c r="D64" i="16"/>
  <c r="B62" i="16"/>
  <c r="D62" i="16"/>
  <c r="B59" i="16"/>
  <c r="D59" i="16"/>
  <c r="B57" i="16"/>
  <c r="D57" i="16"/>
  <c r="B53" i="16"/>
  <c r="D53" i="16"/>
  <c r="E53" i="16" s="1"/>
  <c r="B48" i="16"/>
  <c r="D47" i="16"/>
  <c r="E47" i="16" s="1"/>
  <c r="D48" i="16"/>
  <c r="E48" i="16" s="1"/>
  <c r="B47" i="16"/>
  <c r="D44" i="16"/>
  <c r="E44" i="16" s="1"/>
  <c r="D45" i="16"/>
  <c r="B44" i="16"/>
  <c r="B45" i="16"/>
  <c r="D35" i="16"/>
  <c r="E35" i="16" s="1"/>
  <c r="B35" i="16"/>
  <c r="E64" i="16" l="1"/>
  <c r="F64" i="16" s="1"/>
  <c r="E62" i="16"/>
  <c r="F62" i="16" s="1"/>
  <c r="E59" i="16"/>
  <c r="G59" i="16" s="1"/>
  <c r="E57" i="16"/>
  <c r="F57" i="16" s="1"/>
  <c r="F53" i="16"/>
  <c r="G53" i="16"/>
  <c r="F48" i="16"/>
  <c r="F47" i="16"/>
  <c r="G47" i="16"/>
  <c r="G48" i="16"/>
  <c r="E45" i="16"/>
  <c r="F45" i="16" s="1"/>
  <c r="G44" i="16"/>
  <c r="F44" i="16"/>
  <c r="G35" i="16"/>
  <c r="F35" i="16"/>
  <c r="BO4" i="4"/>
  <c r="BM4" i="4"/>
  <c r="BJ4" i="4"/>
  <c r="BH4" i="4"/>
  <c r="BD4" i="4"/>
  <c r="BC4" i="4"/>
  <c r="AY4" i="4"/>
  <c r="AX4" i="4"/>
  <c r="AV4" i="4"/>
  <c r="AU4" i="4"/>
  <c r="AO4" i="4"/>
  <c r="AL4" i="4"/>
  <c r="AF4" i="4"/>
  <c r="AE4" i="4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B176" i="2"/>
  <c r="B178" i="4" s="1"/>
  <c r="B175" i="2"/>
  <c r="B177" i="4" s="1"/>
  <c r="V2" i="4"/>
  <c r="J191" i="2"/>
  <c r="J190" i="2"/>
  <c r="J189" i="2"/>
  <c r="J188" i="2"/>
  <c r="J187" i="2"/>
  <c r="J186" i="2"/>
  <c r="J185" i="2"/>
  <c r="J184" i="2"/>
  <c r="J183" i="2"/>
  <c r="J182" i="2"/>
  <c r="J181" i="2"/>
  <c r="J179" i="2"/>
  <c r="J180" i="2"/>
  <c r="B179" i="2"/>
  <c r="B181" i="4" s="1"/>
  <c r="B180" i="2"/>
  <c r="B182" i="4" s="1"/>
  <c r="B181" i="2"/>
  <c r="B183" i="4" s="1"/>
  <c r="B182" i="2"/>
  <c r="B184" i="4" s="1"/>
  <c r="B183" i="2"/>
  <c r="B185" i="4" s="1"/>
  <c r="B184" i="2"/>
  <c r="B186" i="4" s="1"/>
  <c r="B185" i="2"/>
  <c r="B187" i="4" s="1"/>
  <c r="B186" i="2"/>
  <c r="B188" i="4" s="1"/>
  <c r="B187" i="2"/>
  <c r="B189" i="4" s="1"/>
  <c r="B188" i="2"/>
  <c r="B190" i="4" s="1"/>
  <c r="B189" i="2"/>
  <c r="B191" i="4" s="1"/>
  <c r="B190" i="2"/>
  <c r="B192" i="4" s="1"/>
  <c r="B191" i="2"/>
  <c r="B193" i="4" s="1"/>
  <c r="J163" i="2"/>
  <c r="J161" i="2"/>
  <c r="J160" i="2"/>
  <c r="J159" i="2"/>
  <c r="J158" i="2"/>
  <c r="J157" i="2"/>
  <c r="J156" i="2"/>
  <c r="J155" i="2"/>
  <c r="J162" i="2"/>
  <c r="B155" i="2"/>
  <c r="B157" i="4" s="1"/>
  <c r="B156" i="2"/>
  <c r="B158" i="4" s="1"/>
  <c r="B157" i="2"/>
  <c r="B159" i="4" s="1"/>
  <c r="B158" i="2"/>
  <c r="B160" i="4" s="1"/>
  <c r="B159" i="2"/>
  <c r="B161" i="4" s="1"/>
  <c r="B160" i="2"/>
  <c r="B162" i="4" s="1"/>
  <c r="B161" i="2"/>
  <c r="B163" i="4" s="1"/>
  <c r="B162" i="2"/>
  <c r="B164" i="4" s="1"/>
  <c r="B163" i="2"/>
  <c r="B165" i="4" s="1"/>
  <c r="B164" i="2"/>
  <c r="B166" i="4" s="1"/>
  <c r="B165" i="2"/>
  <c r="B167" i="4" s="1"/>
  <c r="B166" i="2"/>
  <c r="B168" i="4" s="1"/>
  <c r="B167" i="2"/>
  <c r="B169" i="4" s="1"/>
  <c r="B168" i="2"/>
  <c r="B170" i="4" s="1"/>
  <c r="B169" i="2"/>
  <c r="B171" i="4" s="1"/>
  <c r="B170" i="2"/>
  <c r="B172" i="4" s="1"/>
  <c r="B171" i="2"/>
  <c r="B173" i="4" s="1"/>
  <c r="B172" i="2"/>
  <c r="B174" i="4" s="1"/>
  <c r="B173" i="2"/>
  <c r="B175" i="4" s="1"/>
  <c r="B174" i="2"/>
  <c r="B176" i="4" s="1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B128" i="2"/>
  <c r="B130" i="4" s="1"/>
  <c r="B129" i="2"/>
  <c r="B131" i="4" s="1"/>
  <c r="B130" i="2"/>
  <c r="B132" i="4" s="1"/>
  <c r="B131" i="2"/>
  <c r="B133" i="4" s="1"/>
  <c r="B132" i="2"/>
  <c r="B125" i="2"/>
  <c r="B127" i="4" s="1"/>
  <c r="B126" i="2"/>
  <c r="B128" i="4" s="1"/>
  <c r="B127" i="2"/>
  <c r="B129" i="4" s="1"/>
  <c r="B123" i="2"/>
  <c r="B125" i="4" s="1"/>
  <c r="B124" i="2"/>
  <c r="B126" i="4" s="1"/>
  <c r="B119" i="2"/>
  <c r="B121" i="4" s="1"/>
  <c r="B120" i="2"/>
  <c r="B122" i="4" s="1"/>
  <c r="B121" i="2"/>
  <c r="B123" i="4" s="1"/>
  <c r="B122" i="2"/>
  <c r="B124" i="4" s="1"/>
  <c r="J104" i="2"/>
  <c r="B104" i="2"/>
  <c r="B106" i="4" s="1"/>
  <c r="J95" i="2"/>
  <c r="B95" i="2"/>
  <c r="B97" i="4" s="1"/>
  <c r="J113" i="2"/>
  <c r="J114" i="2"/>
  <c r="J110" i="2"/>
  <c r="J111" i="2"/>
  <c r="J103" i="2"/>
  <c r="B113" i="2"/>
  <c r="B115" i="4" s="1"/>
  <c r="B114" i="2"/>
  <c r="B116" i="4" s="1"/>
  <c r="B110" i="2"/>
  <c r="B112" i="4" s="1"/>
  <c r="B111" i="2"/>
  <c r="B113" i="4" s="1"/>
  <c r="B103" i="2"/>
  <c r="B105" i="4" s="1"/>
  <c r="B101" i="2"/>
  <c r="B103" i="4" s="1"/>
  <c r="J101" i="2"/>
  <c r="G64" i="16" l="1"/>
  <c r="G62" i="16"/>
  <c r="F59" i="16"/>
  <c r="G57" i="16"/>
  <c r="G45" i="1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2" i="6"/>
  <c r="H33" i="6"/>
  <c r="J33" i="6" s="1"/>
  <c r="L33" i="6" s="1"/>
  <c r="G33" i="6"/>
  <c r="I33" i="6" s="1"/>
  <c r="K33" i="6" s="1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6" i="6"/>
  <c r="F26" i="6"/>
  <c r="F15" i="6"/>
  <c r="H7" i="6"/>
  <c r="J7" i="6" s="1"/>
  <c r="L7" i="6" s="1"/>
  <c r="G7" i="6"/>
  <c r="I7" i="6" s="1"/>
  <c r="K7" i="6" s="1"/>
  <c r="M33" i="6" l="1"/>
  <c r="M7" i="6"/>
  <c r="P4" i="4"/>
  <c r="F119" i="2" l="1"/>
  <c r="F179" i="2"/>
  <c r="N33" i="6"/>
  <c r="F155" i="2"/>
  <c r="F95" i="2"/>
  <c r="N7" i="6"/>
  <c r="D2" i="17"/>
  <c r="O33" i="6" l="1"/>
  <c r="G179" i="2"/>
  <c r="H179" i="2" s="1"/>
  <c r="O7" i="6"/>
  <c r="G155" i="2"/>
  <c r="H155" i="2" s="1"/>
  <c r="G95" i="2"/>
  <c r="H95" i="2" s="1"/>
  <c r="G119" i="2"/>
  <c r="H119" i="2" s="1"/>
  <c r="H15" i="17"/>
  <c r="H16" i="17" s="1"/>
  <c r="G15" i="17"/>
  <c r="G16" i="17" s="1"/>
  <c r="F15" i="17"/>
  <c r="F16" i="17" s="1"/>
  <c r="E15" i="17"/>
  <c r="E17" i="17" s="1"/>
  <c r="D15" i="17"/>
  <c r="D16" i="17" s="1"/>
  <c r="C15" i="17"/>
  <c r="C16" i="17" s="1"/>
  <c r="C8" i="17"/>
  <c r="D8" i="17"/>
  <c r="D9" i="17" s="1"/>
  <c r="E8" i="17"/>
  <c r="F8" i="17"/>
  <c r="F9" i="17" s="1"/>
  <c r="G8" i="17"/>
  <c r="H8" i="17"/>
  <c r="H9" i="17" s="1"/>
  <c r="C9" i="17"/>
  <c r="E9" i="17"/>
  <c r="G9" i="17"/>
  <c r="C10" i="17"/>
  <c r="E10" i="17"/>
  <c r="G10" i="17"/>
  <c r="B8" i="17"/>
  <c r="B9" i="17" s="1"/>
  <c r="M179" i="2" l="1"/>
  <c r="I179" i="2"/>
  <c r="K179" i="2" s="1"/>
  <c r="L179" i="2" s="1"/>
  <c r="B10" i="17"/>
  <c r="M95" i="2"/>
  <c r="I95" i="2"/>
  <c r="K95" i="2" s="1"/>
  <c r="L95" i="2" s="1"/>
  <c r="I155" i="2"/>
  <c r="K155" i="2" s="1"/>
  <c r="L155" i="2" s="1"/>
  <c r="M155" i="2"/>
  <c r="I119" i="2"/>
  <c r="K119" i="2" s="1"/>
  <c r="L119" i="2" s="1"/>
  <c r="M119" i="2"/>
  <c r="H10" i="17"/>
  <c r="D10" i="17"/>
  <c r="F10" i="17"/>
  <c r="F17" i="17"/>
  <c r="E16" i="17"/>
  <c r="C17" i="17"/>
  <c r="G17" i="17"/>
  <c r="D17" i="17"/>
  <c r="H17" i="17"/>
  <c r="A127" i="16" l="1"/>
  <c r="B127" i="16"/>
  <c r="A128" i="16"/>
  <c r="B128" i="16"/>
  <c r="A129" i="16"/>
  <c r="B129" i="16"/>
  <c r="A130" i="16"/>
  <c r="B130" i="16"/>
  <c r="D127" i="16"/>
  <c r="D128" i="16"/>
  <c r="D129" i="16"/>
  <c r="D130" i="16"/>
  <c r="D30" i="16"/>
  <c r="D31" i="16"/>
  <c r="D32" i="16"/>
  <c r="D33" i="16"/>
  <c r="D34" i="16"/>
  <c r="D36" i="16"/>
  <c r="D37" i="16"/>
  <c r="D39" i="16"/>
  <c r="D40" i="16"/>
  <c r="D41" i="16"/>
  <c r="D42" i="16"/>
  <c r="D43" i="16"/>
  <c r="D46" i="16"/>
  <c r="D49" i="16"/>
  <c r="D50" i="16"/>
  <c r="D52" i="16"/>
  <c r="D54" i="16"/>
  <c r="D55" i="16"/>
  <c r="D56" i="16"/>
  <c r="D58" i="16"/>
  <c r="D60" i="16"/>
  <c r="D61" i="16"/>
  <c r="D63" i="16"/>
  <c r="D65" i="16"/>
  <c r="D67" i="16"/>
  <c r="D68" i="16"/>
  <c r="D70" i="16"/>
  <c r="D71" i="16"/>
  <c r="D74" i="16"/>
  <c r="D75" i="16"/>
  <c r="D82" i="16"/>
  <c r="D83" i="16"/>
  <c r="D85" i="16"/>
  <c r="D88" i="16"/>
  <c r="D89" i="16"/>
  <c r="D90" i="16"/>
  <c r="D92" i="16"/>
  <c r="D93" i="16"/>
  <c r="D95" i="16"/>
  <c r="D97" i="16"/>
  <c r="D100" i="16"/>
  <c r="D102" i="16"/>
  <c r="D105" i="16"/>
  <c r="D106" i="16"/>
  <c r="D107" i="16"/>
  <c r="D108" i="16"/>
  <c r="D109" i="16"/>
  <c r="D110" i="16"/>
  <c r="D111" i="16"/>
  <c r="D112" i="16"/>
  <c r="D114" i="16"/>
  <c r="D116" i="16"/>
  <c r="D117" i="16"/>
  <c r="D118" i="16"/>
  <c r="D119" i="16"/>
  <c r="D120" i="16"/>
  <c r="D121" i="16"/>
  <c r="D123" i="16"/>
  <c r="D124" i="16"/>
  <c r="D3" i="16"/>
  <c r="D4" i="16"/>
  <c r="D5" i="16"/>
  <c r="D7" i="16"/>
  <c r="D8" i="16"/>
  <c r="D9" i="16"/>
  <c r="D10" i="16"/>
  <c r="D11" i="16"/>
  <c r="D12" i="16"/>
  <c r="D14" i="16"/>
  <c r="D15" i="16"/>
  <c r="D17" i="16"/>
  <c r="D18" i="16"/>
  <c r="D19" i="16"/>
  <c r="D21" i="16"/>
  <c r="D22" i="16"/>
  <c r="D23" i="16"/>
  <c r="D24" i="16"/>
  <c r="D25" i="16"/>
  <c r="D26" i="16"/>
  <c r="A120" i="16"/>
  <c r="B120" i="16"/>
  <c r="A121" i="16"/>
  <c r="B121" i="16"/>
  <c r="A123" i="16"/>
  <c r="B123" i="16"/>
  <c r="A124" i="16"/>
  <c r="B124" i="16"/>
  <c r="A117" i="16"/>
  <c r="B117" i="16"/>
  <c r="A118" i="16"/>
  <c r="B118" i="16"/>
  <c r="A119" i="16"/>
  <c r="B119" i="16"/>
  <c r="A106" i="16"/>
  <c r="B106" i="16"/>
  <c r="A107" i="16"/>
  <c r="B107" i="16"/>
  <c r="A108" i="16"/>
  <c r="B108" i="16"/>
  <c r="A109" i="16"/>
  <c r="B109" i="16"/>
  <c r="A110" i="16"/>
  <c r="B110" i="16"/>
  <c r="A111" i="16"/>
  <c r="B111" i="16"/>
  <c r="A112" i="16"/>
  <c r="B112" i="16"/>
  <c r="A114" i="16"/>
  <c r="B114" i="16"/>
  <c r="A116" i="16"/>
  <c r="B116" i="16"/>
  <c r="A95" i="16"/>
  <c r="B95" i="16"/>
  <c r="A97" i="16"/>
  <c r="B97" i="16"/>
  <c r="A100" i="16"/>
  <c r="B100" i="16"/>
  <c r="A102" i="16"/>
  <c r="B102" i="16"/>
  <c r="A105" i="16"/>
  <c r="B105" i="16"/>
  <c r="A88" i="16"/>
  <c r="B88" i="16"/>
  <c r="A89" i="16"/>
  <c r="B89" i="16"/>
  <c r="A90" i="16"/>
  <c r="B90" i="16"/>
  <c r="A92" i="16"/>
  <c r="B92" i="16"/>
  <c r="A93" i="16"/>
  <c r="B93" i="16"/>
  <c r="A63" i="16"/>
  <c r="B63" i="16"/>
  <c r="A65" i="16"/>
  <c r="B65" i="16"/>
  <c r="A67" i="16"/>
  <c r="B67" i="16"/>
  <c r="A68" i="16"/>
  <c r="B68" i="16"/>
  <c r="A70" i="16"/>
  <c r="B70" i="16"/>
  <c r="A71" i="16"/>
  <c r="B71" i="16"/>
  <c r="A74" i="16"/>
  <c r="B74" i="16"/>
  <c r="B75" i="16"/>
  <c r="A82" i="16"/>
  <c r="B82" i="16"/>
  <c r="A83" i="16"/>
  <c r="B83" i="16"/>
  <c r="A85" i="16"/>
  <c r="B85" i="16"/>
  <c r="A3" i="16"/>
  <c r="B3" i="16"/>
  <c r="A4" i="16"/>
  <c r="B4" i="16"/>
  <c r="A5" i="16"/>
  <c r="B5" i="16"/>
  <c r="A7" i="16"/>
  <c r="B7" i="16"/>
  <c r="A8" i="16"/>
  <c r="B8" i="16"/>
  <c r="A9" i="16"/>
  <c r="B9" i="16"/>
  <c r="A10" i="16"/>
  <c r="B10" i="16"/>
  <c r="A11" i="16"/>
  <c r="B11" i="16"/>
  <c r="A12" i="16"/>
  <c r="B12" i="16"/>
  <c r="A14" i="16"/>
  <c r="B14" i="16"/>
  <c r="A15" i="16"/>
  <c r="B15" i="16"/>
  <c r="A17" i="16"/>
  <c r="B17" i="16"/>
  <c r="A18" i="16"/>
  <c r="B18" i="16"/>
  <c r="A19" i="16"/>
  <c r="B19" i="16"/>
  <c r="A21" i="16"/>
  <c r="B21" i="16"/>
  <c r="A22" i="16"/>
  <c r="B22" i="16"/>
  <c r="A23" i="16"/>
  <c r="B23" i="16"/>
  <c r="A24" i="16"/>
  <c r="B24" i="16"/>
  <c r="A25" i="16"/>
  <c r="B25" i="16"/>
  <c r="A26" i="16"/>
  <c r="B26" i="16"/>
  <c r="B29" i="16"/>
  <c r="A30" i="16"/>
  <c r="B30" i="16"/>
  <c r="A31" i="16"/>
  <c r="B31" i="16"/>
  <c r="A32" i="16"/>
  <c r="B32" i="16"/>
  <c r="A33" i="16"/>
  <c r="B33" i="16"/>
  <c r="A34" i="16"/>
  <c r="B34" i="16"/>
  <c r="A36" i="16"/>
  <c r="B36" i="16"/>
  <c r="A37" i="16"/>
  <c r="B37" i="16"/>
  <c r="A39" i="16"/>
  <c r="B39" i="16"/>
  <c r="A40" i="16"/>
  <c r="B40" i="16"/>
  <c r="A41" i="16"/>
  <c r="B41" i="16"/>
  <c r="A42" i="16"/>
  <c r="B42" i="16"/>
  <c r="A43" i="16"/>
  <c r="B43" i="16"/>
  <c r="A46" i="16"/>
  <c r="B46" i="16"/>
  <c r="A49" i="16"/>
  <c r="B49" i="16"/>
  <c r="A50" i="16"/>
  <c r="B50" i="16"/>
  <c r="A52" i="16"/>
  <c r="B52" i="16"/>
  <c r="A54" i="16"/>
  <c r="B54" i="16"/>
  <c r="A55" i="16"/>
  <c r="B55" i="16"/>
  <c r="A56" i="16"/>
  <c r="B56" i="16"/>
  <c r="A58" i="16"/>
  <c r="B58" i="16"/>
  <c r="A60" i="16"/>
  <c r="B60" i="16"/>
  <c r="A61" i="16"/>
  <c r="B61" i="16"/>
  <c r="B2" i="16"/>
  <c r="A2" i="16"/>
  <c r="FA4" i="4"/>
  <c r="EZ4" i="4"/>
  <c r="EY4" i="4"/>
  <c r="EX4" i="4"/>
  <c r="EV4" i="4"/>
  <c r="EU4" i="4"/>
  <c r="ES4" i="4"/>
  <c r="ER4" i="4"/>
  <c r="EQ4" i="4"/>
  <c r="EP4" i="4"/>
  <c r="EO4" i="4"/>
  <c r="EN4" i="4"/>
  <c r="EL4" i="4"/>
  <c r="EI4" i="4"/>
  <c r="EH4" i="4"/>
  <c r="EG4" i="4"/>
  <c r="EF4" i="4"/>
  <c r="EE4" i="4"/>
  <c r="ED4" i="4"/>
  <c r="EC4" i="4"/>
  <c r="EB4" i="4"/>
  <c r="DZ4" i="4"/>
  <c r="DY4" i="4"/>
  <c r="DW5" i="4"/>
  <c r="DV5" i="4"/>
  <c r="DT4" i="4"/>
  <c r="DS4" i="4"/>
  <c r="DR4" i="4"/>
  <c r="DP4" i="4"/>
  <c r="DN4" i="4"/>
  <c r="DM4" i="4"/>
  <c r="DC4" i="4"/>
  <c r="DF4" i="4"/>
  <c r="DA4" i="4"/>
  <c r="CZ4" i="4"/>
  <c r="BP4" i="4"/>
  <c r="BN4" i="4"/>
  <c r="BL4" i="4"/>
  <c r="BK4" i="4"/>
  <c r="BI4" i="4"/>
  <c r="BG4" i="4"/>
  <c r="BF4" i="4"/>
  <c r="BE4" i="4"/>
  <c r="BA4" i="4"/>
  <c r="AZ4" i="4"/>
  <c r="AW4" i="4"/>
  <c r="AT4" i="4"/>
  <c r="AS4" i="4"/>
  <c r="AR4" i="4"/>
  <c r="AQ4" i="4"/>
  <c r="AP4" i="4"/>
  <c r="AN4" i="4"/>
  <c r="AM4" i="4"/>
  <c r="AK4" i="4"/>
  <c r="AJ4" i="4"/>
  <c r="AI4" i="4"/>
  <c r="AH4" i="4"/>
  <c r="AG4" i="4"/>
  <c r="E4" i="4"/>
  <c r="D4" i="4"/>
  <c r="C4" i="4"/>
  <c r="D29" i="16"/>
  <c r="B5" i="14"/>
  <c r="D2" i="16" s="1"/>
  <c r="EX3" i="4"/>
  <c r="EX2" i="4"/>
  <c r="EU3" i="4"/>
  <c r="EU2" i="4"/>
  <c r="EN3" i="4"/>
  <c r="EN2" i="4"/>
  <c r="EK2" i="4"/>
  <c r="EK3" i="4"/>
  <c r="EB3" i="4"/>
  <c r="EB2" i="4"/>
  <c r="DZ3" i="4"/>
  <c r="DY3" i="4"/>
  <c r="DV3" i="4"/>
  <c r="DV2" i="4"/>
  <c r="DR3" i="4"/>
  <c r="DR2" i="4"/>
  <c r="DP3" i="4"/>
  <c r="DP2" i="4"/>
  <c r="DM3" i="4"/>
  <c r="DM2" i="4"/>
  <c r="DC3" i="4"/>
  <c r="DC2" i="4"/>
  <c r="CZ3" i="4"/>
  <c r="CZ2" i="4"/>
  <c r="CI2" i="4"/>
  <c r="BR2" i="4"/>
  <c r="BC3" i="4"/>
  <c r="AE3" i="4"/>
  <c r="V3" i="4"/>
  <c r="C2" i="4"/>
  <c r="H2" i="4"/>
  <c r="O2" i="4"/>
  <c r="R2" i="4"/>
  <c r="R3" i="4"/>
  <c r="O3" i="4"/>
  <c r="H3" i="4"/>
  <c r="C3" i="4"/>
  <c r="BC2" i="4"/>
  <c r="AE2" i="4"/>
  <c r="K134" i="2"/>
  <c r="K84" i="2"/>
  <c r="L84" i="2" s="1"/>
  <c r="K85" i="2"/>
  <c r="L85" i="2" s="1"/>
  <c r="K86" i="2"/>
  <c r="L86" i="2" s="1"/>
  <c r="K87" i="2"/>
  <c r="L87" i="2" s="1"/>
  <c r="C15" i="9"/>
  <c r="B35" i="4"/>
  <c r="K33" i="2"/>
  <c r="L33" i="2" s="1"/>
  <c r="E2" i="16" l="1"/>
  <c r="G2" i="16" s="1"/>
  <c r="E26" i="16"/>
  <c r="G26" i="16" s="1"/>
  <c r="E22" i="16"/>
  <c r="G22" i="16" s="1"/>
  <c r="E17" i="16"/>
  <c r="G17" i="16" s="1"/>
  <c r="E11" i="16"/>
  <c r="G11" i="16" s="1"/>
  <c r="E7" i="16"/>
  <c r="G7" i="16" s="1"/>
  <c r="E124" i="16"/>
  <c r="G124" i="16" s="1"/>
  <c r="E119" i="16"/>
  <c r="F119" i="16" s="1"/>
  <c r="E114" i="16"/>
  <c r="F114" i="16" s="1"/>
  <c r="E109" i="16"/>
  <c r="F109" i="16" s="1"/>
  <c r="E105" i="16"/>
  <c r="G105" i="16" s="1"/>
  <c r="E95" i="16"/>
  <c r="F95" i="16" s="1"/>
  <c r="E89" i="16"/>
  <c r="F89" i="16" s="1"/>
  <c r="E82" i="16"/>
  <c r="F82" i="16" s="1"/>
  <c r="E71" i="16"/>
  <c r="F71" i="16" s="1"/>
  <c r="E65" i="16"/>
  <c r="G65" i="16" s="1"/>
  <c r="E58" i="16"/>
  <c r="G58" i="16" s="1"/>
  <c r="E52" i="16"/>
  <c r="G52" i="16" s="1"/>
  <c r="E43" i="16"/>
  <c r="G43" i="16" s="1"/>
  <c r="E39" i="16"/>
  <c r="F39" i="16" s="1"/>
  <c r="E33" i="16"/>
  <c r="F33" i="16" s="1"/>
  <c r="E130" i="16"/>
  <c r="G130" i="16" s="1"/>
  <c r="E29" i="16"/>
  <c r="F29" i="16" s="1"/>
  <c r="E25" i="16"/>
  <c r="G25" i="16" s="1"/>
  <c r="E21" i="16"/>
  <c r="F21" i="16" s="1"/>
  <c r="E15" i="16"/>
  <c r="G15" i="16" s="1"/>
  <c r="E10" i="16"/>
  <c r="G10" i="16" s="1"/>
  <c r="E5" i="16"/>
  <c r="G5" i="16" s="1"/>
  <c r="E123" i="16"/>
  <c r="F123" i="16" s="1"/>
  <c r="E118" i="16"/>
  <c r="G118" i="16" s="1"/>
  <c r="E112" i="16"/>
  <c r="G112" i="16" s="1"/>
  <c r="E108" i="16"/>
  <c r="G108" i="16" s="1"/>
  <c r="E102" i="16"/>
  <c r="G102" i="16" s="1"/>
  <c r="E93" i="16"/>
  <c r="G93" i="16" s="1"/>
  <c r="E88" i="16"/>
  <c r="F88" i="16" s="1"/>
  <c r="E70" i="16"/>
  <c r="G70" i="16" s="1"/>
  <c r="E63" i="16"/>
  <c r="F63" i="16" s="1"/>
  <c r="E56" i="16"/>
  <c r="F56" i="16" s="1"/>
  <c r="E50" i="16"/>
  <c r="F50" i="16" s="1"/>
  <c r="E42" i="16"/>
  <c r="F42" i="16" s="1"/>
  <c r="E37" i="16"/>
  <c r="F37" i="16" s="1"/>
  <c r="E32" i="16"/>
  <c r="F32" i="16" s="1"/>
  <c r="E129" i="16"/>
  <c r="F129" i="16" s="1"/>
  <c r="E24" i="16"/>
  <c r="F24" i="16" s="1"/>
  <c r="E19" i="16"/>
  <c r="F19" i="16" s="1"/>
  <c r="E14" i="16"/>
  <c r="F14" i="16" s="1"/>
  <c r="E9" i="16"/>
  <c r="F9" i="16" s="1"/>
  <c r="E4" i="16"/>
  <c r="F4" i="16" s="1"/>
  <c r="E121" i="16"/>
  <c r="F121" i="16" s="1"/>
  <c r="E117" i="16"/>
  <c r="G117" i="16" s="1"/>
  <c r="E111" i="16"/>
  <c r="F111" i="16" s="1"/>
  <c r="E107" i="16"/>
  <c r="F107" i="16" s="1"/>
  <c r="E100" i="16"/>
  <c r="F100" i="16" s="1"/>
  <c r="E92" i="16"/>
  <c r="F92" i="16" s="1"/>
  <c r="E85" i="16"/>
  <c r="F85" i="16" s="1"/>
  <c r="E75" i="16"/>
  <c r="F75" i="16" s="1"/>
  <c r="E68" i="16"/>
  <c r="G68" i="16" s="1"/>
  <c r="E61" i="16"/>
  <c r="F61" i="16" s="1"/>
  <c r="E55" i="16"/>
  <c r="F55" i="16" s="1"/>
  <c r="E49" i="16"/>
  <c r="F49" i="16" s="1"/>
  <c r="E41" i="16"/>
  <c r="F41" i="16" s="1"/>
  <c r="E36" i="16"/>
  <c r="G36" i="16" s="1"/>
  <c r="E31" i="16"/>
  <c r="G31" i="16" s="1"/>
  <c r="E128" i="16"/>
  <c r="F128" i="16" s="1"/>
  <c r="E23" i="16"/>
  <c r="G23" i="16" s="1"/>
  <c r="E18" i="16"/>
  <c r="F18" i="16" s="1"/>
  <c r="E12" i="16"/>
  <c r="F12" i="16" s="1"/>
  <c r="E8" i="16"/>
  <c r="F8" i="16" s="1"/>
  <c r="E3" i="16"/>
  <c r="G3" i="16" s="1"/>
  <c r="E120" i="16"/>
  <c r="F120" i="16" s="1"/>
  <c r="E116" i="16"/>
  <c r="F116" i="16" s="1"/>
  <c r="E110" i="16"/>
  <c r="F110" i="16" s="1"/>
  <c r="E106" i="16"/>
  <c r="G106" i="16" s="1"/>
  <c r="E97" i="16"/>
  <c r="G97" i="16" s="1"/>
  <c r="E90" i="16"/>
  <c r="F90" i="16" s="1"/>
  <c r="E83" i="16"/>
  <c r="F83" i="16" s="1"/>
  <c r="E74" i="16"/>
  <c r="G74" i="16" s="1"/>
  <c r="E67" i="16"/>
  <c r="F67" i="16" s="1"/>
  <c r="E60" i="16"/>
  <c r="G60" i="16" s="1"/>
  <c r="E54" i="16"/>
  <c r="F54" i="16" s="1"/>
  <c r="E46" i="16"/>
  <c r="F46" i="16" s="1"/>
  <c r="E40" i="16"/>
  <c r="F40" i="16" s="1"/>
  <c r="E34" i="16"/>
  <c r="G34" i="16" s="1"/>
  <c r="E30" i="16"/>
  <c r="G30" i="16" s="1"/>
  <c r="E127" i="16"/>
  <c r="F127" i="16" s="1"/>
  <c r="C15" i="11"/>
  <c r="C16" i="11" s="1"/>
  <c r="G38" i="11"/>
  <c r="G39" i="11" s="1"/>
  <c r="F38" i="11"/>
  <c r="F39" i="11" s="1"/>
  <c r="E38" i="11"/>
  <c r="E39" i="11" s="1"/>
  <c r="D38" i="11"/>
  <c r="D39" i="11" s="1"/>
  <c r="C38" i="11"/>
  <c r="C39" i="11" s="1"/>
  <c r="G30" i="11"/>
  <c r="F30" i="11"/>
  <c r="E30" i="11"/>
  <c r="D30" i="11"/>
  <c r="C30" i="11"/>
  <c r="G29" i="11"/>
  <c r="F29" i="11"/>
  <c r="E29" i="11"/>
  <c r="D29" i="11"/>
  <c r="C29" i="11"/>
  <c r="G24" i="11"/>
  <c r="G25" i="11" s="1"/>
  <c r="F24" i="11"/>
  <c r="F25" i="11" s="1"/>
  <c r="E24" i="11"/>
  <c r="E25" i="11" s="1"/>
  <c r="D24" i="11"/>
  <c r="D25" i="11" s="1"/>
  <c r="G16" i="11"/>
  <c r="F16" i="11"/>
  <c r="E16" i="11"/>
  <c r="G9" i="11"/>
  <c r="G12" i="11" s="1"/>
  <c r="F9" i="11"/>
  <c r="F12" i="11" s="1"/>
  <c r="F26" i="12" s="1"/>
  <c r="V14" i="12" s="1"/>
  <c r="E9" i="11"/>
  <c r="E12" i="11" s="1"/>
  <c r="G21" i="12" l="1"/>
  <c r="U15" i="12" s="1"/>
  <c r="D32" i="11"/>
  <c r="D11" i="12" s="1"/>
  <c r="S12" i="12" s="1"/>
  <c r="E32" i="11"/>
  <c r="E11" i="12" s="1"/>
  <c r="F74" i="16"/>
  <c r="F60" i="16"/>
  <c r="G127" i="16"/>
  <c r="F58" i="16"/>
  <c r="G54" i="16"/>
  <c r="G67" i="16"/>
  <c r="G37" i="16"/>
  <c r="F93" i="16"/>
  <c r="F65" i="16"/>
  <c r="G49" i="16"/>
  <c r="F117" i="16"/>
  <c r="G29" i="16"/>
  <c r="F7" i="16"/>
  <c r="F30" i="16"/>
  <c r="F34" i="16"/>
  <c r="G116" i="16"/>
  <c r="G128" i="16"/>
  <c r="F36" i="16"/>
  <c r="G75" i="16"/>
  <c r="G50" i="16"/>
  <c r="G89" i="16"/>
  <c r="F31" i="16"/>
  <c r="G21" i="16"/>
  <c r="F43" i="16"/>
  <c r="G90" i="16"/>
  <c r="G120" i="16"/>
  <c r="G41" i="16"/>
  <c r="G85" i="16"/>
  <c r="G107" i="16"/>
  <c r="G42" i="16"/>
  <c r="G88" i="16"/>
  <c r="F108" i="16"/>
  <c r="F118" i="16"/>
  <c r="F5" i="16"/>
  <c r="F25" i="16"/>
  <c r="G33" i="16"/>
  <c r="G114" i="16"/>
  <c r="G119" i="16"/>
  <c r="F26" i="16"/>
  <c r="G40" i="16"/>
  <c r="F3" i="16"/>
  <c r="F70" i="16"/>
  <c r="F102" i="16"/>
  <c r="F112" i="16"/>
  <c r="F130" i="16"/>
  <c r="F124" i="16"/>
  <c r="F68" i="16"/>
  <c r="F10" i="16"/>
  <c r="F52" i="16"/>
  <c r="G71" i="16"/>
  <c r="G109" i="16"/>
  <c r="F106" i="16"/>
  <c r="G110" i="16"/>
  <c r="G18" i="16"/>
  <c r="G55" i="16"/>
  <c r="G92" i="16"/>
  <c r="G100" i="16"/>
  <c r="G111" i="16"/>
  <c r="G4" i="16"/>
  <c r="G14" i="16"/>
  <c r="G19" i="16"/>
  <c r="G32" i="16"/>
  <c r="G39" i="16"/>
  <c r="G82" i="16"/>
  <c r="F105" i="16"/>
  <c r="F17" i="16"/>
  <c r="F22" i="16"/>
  <c r="G83" i="16"/>
  <c r="G46" i="16"/>
  <c r="F97" i="16"/>
  <c r="G12" i="16"/>
  <c r="F23" i="16"/>
  <c r="G61" i="16"/>
  <c r="G121" i="16"/>
  <c r="G9" i="16"/>
  <c r="G129" i="16"/>
  <c r="G56" i="16"/>
  <c r="G123" i="16"/>
  <c r="F15" i="16"/>
  <c r="F11" i="16"/>
  <c r="F2" i="16"/>
  <c r="G8" i="16"/>
  <c r="G24" i="16"/>
  <c r="G63" i="16"/>
  <c r="G95" i="16"/>
  <c r="E21" i="12"/>
  <c r="U13" i="12" s="1"/>
  <c r="F21" i="12"/>
  <c r="U14" i="12" s="1"/>
  <c r="G6" i="12"/>
  <c r="G26" i="12"/>
  <c r="F32" i="11"/>
  <c r="F11" i="12" s="1"/>
  <c r="F6" i="12"/>
  <c r="T14" i="12" s="1"/>
  <c r="E42" i="11"/>
  <c r="E12" i="12" s="1"/>
  <c r="C32" i="11"/>
  <c r="C11" i="12" s="1"/>
  <c r="S11" i="12" s="1"/>
  <c r="G32" i="11"/>
  <c r="G11" i="12" s="1"/>
  <c r="E6" i="12"/>
  <c r="E16" i="12" s="1"/>
  <c r="E26" i="12"/>
  <c r="V13" i="12" s="1"/>
  <c r="S13" i="12"/>
  <c r="F30" i="12" l="1"/>
  <c r="F16" i="12"/>
  <c r="F42" i="11"/>
  <c r="F7" i="12" s="1"/>
  <c r="T6" i="12" s="1"/>
  <c r="E44" i="11"/>
  <c r="G42" i="11"/>
  <c r="G7" i="12" s="1"/>
  <c r="S5" i="12"/>
  <c r="G16" i="12"/>
  <c r="E43" i="11"/>
  <c r="T15" i="12"/>
  <c r="E7" i="12"/>
  <c r="E17" i="12" s="1"/>
  <c r="T13" i="12"/>
  <c r="W13" i="12" s="1"/>
  <c r="S15" i="12"/>
  <c r="S14" i="12"/>
  <c r="W14" i="12" s="1"/>
  <c r="F12" i="12"/>
  <c r="G30" i="12"/>
  <c r="V15" i="12"/>
  <c r="E30" i="12"/>
  <c r="T5" i="12"/>
  <c r="F44" i="11"/>
  <c r="F43" i="11"/>
  <c r="G12" i="12" l="1"/>
  <c r="G17" i="12" s="1"/>
  <c r="G22" i="12" s="1"/>
  <c r="U7" i="12" s="1"/>
  <c r="T7" i="12"/>
  <c r="G43" i="11"/>
  <c r="G44" i="11"/>
  <c r="E22" i="12"/>
  <c r="U5" i="12" s="1"/>
  <c r="W15" i="12"/>
  <c r="S6" i="12"/>
  <c r="F17" i="12"/>
  <c r="F22" i="12" s="1"/>
  <c r="U6" i="12" s="1"/>
  <c r="S7" i="12" l="1"/>
  <c r="G27" i="12"/>
  <c r="G31" i="12" s="1"/>
  <c r="V7" i="12"/>
  <c r="W7" i="12" s="1"/>
  <c r="F27" i="12"/>
  <c r="E27" i="12"/>
  <c r="BT2" i="1"/>
  <c r="BU2" i="1"/>
  <c r="BV2" i="1"/>
  <c r="BW2" i="1"/>
  <c r="BX2" i="1"/>
  <c r="BY2" i="1"/>
  <c r="BR2" i="1"/>
  <c r="L57" i="2"/>
  <c r="J57" i="2" s="1"/>
  <c r="L58" i="2"/>
  <c r="J58" i="2" s="1"/>
  <c r="L59" i="2"/>
  <c r="J59" i="2" s="1"/>
  <c r="B59" i="4"/>
  <c r="B60" i="4"/>
  <c r="B61" i="4"/>
  <c r="B57" i="4"/>
  <c r="B30" i="4"/>
  <c r="K40" i="2"/>
  <c r="L40" i="2" s="1"/>
  <c r="K41" i="2"/>
  <c r="L41" i="2" s="1"/>
  <c r="K42" i="2"/>
  <c r="L42" i="2" s="1"/>
  <c r="K39" i="2"/>
  <c r="L39" i="2" s="1"/>
  <c r="B46" i="4"/>
  <c r="B45" i="4"/>
  <c r="B44" i="4"/>
  <c r="B43" i="4"/>
  <c r="B42" i="4"/>
  <c r="B41" i="4"/>
  <c r="A41" i="4"/>
  <c r="B28" i="4"/>
  <c r="B29" i="4"/>
  <c r="B31" i="4"/>
  <c r="B34" i="4"/>
  <c r="E34" i="4"/>
  <c r="H34" i="4"/>
  <c r="I34" i="4"/>
  <c r="N34" i="4"/>
  <c r="O34" i="4"/>
  <c r="P34" i="4"/>
  <c r="Q34" i="4"/>
  <c r="R34" i="4"/>
  <c r="S34" i="4"/>
  <c r="T34" i="4"/>
  <c r="U34" i="4"/>
  <c r="AE34" i="4"/>
  <c r="AG34" i="4"/>
  <c r="AH34" i="4"/>
  <c r="AI34" i="4"/>
  <c r="AJ34" i="4"/>
  <c r="AK34" i="4"/>
  <c r="AM34" i="4"/>
  <c r="AN34" i="4"/>
  <c r="AP34" i="4"/>
  <c r="AQ34" i="4"/>
  <c r="AR34" i="4"/>
  <c r="AS34" i="4"/>
  <c r="AT34" i="4"/>
  <c r="AW34" i="4"/>
  <c r="AZ34" i="4"/>
  <c r="BA34" i="4"/>
  <c r="BB34" i="4"/>
  <c r="BC34" i="4"/>
  <c r="BE34" i="4"/>
  <c r="BF34" i="4"/>
  <c r="BG34" i="4"/>
  <c r="BI34" i="4"/>
  <c r="BK34" i="4"/>
  <c r="BL34" i="4"/>
  <c r="BN34" i="4"/>
  <c r="BP34" i="4"/>
  <c r="BQ34" i="4"/>
  <c r="DC34" i="4"/>
  <c r="DH34" i="4"/>
  <c r="DJ34" i="4"/>
  <c r="E33" i="4"/>
  <c r="H33" i="4"/>
  <c r="I33" i="4"/>
  <c r="N33" i="4"/>
  <c r="O33" i="4"/>
  <c r="P33" i="4"/>
  <c r="Q33" i="4"/>
  <c r="R33" i="4"/>
  <c r="S33" i="4"/>
  <c r="T33" i="4"/>
  <c r="U33" i="4"/>
  <c r="AE33" i="4"/>
  <c r="AG33" i="4"/>
  <c r="AH33" i="4"/>
  <c r="AI33" i="4"/>
  <c r="AJ33" i="4"/>
  <c r="AK33" i="4"/>
  <c r="AM33" i="4"/>
  <c r="AN33" i="4"/>
  <c r="AP33" i="4"/>
  <c r="AQ33" i="4"/>
  <c r="AR33" i="4"/>
  <c r="AS33" i="4"/>
  <c r="AT33" i="4"/>
  <c r="AW33" i="4"/>
  <c r="AZ33" i="4"/>
  <c r="BA33" i="4"/>
  <c r="BB33" i="4"/>
  <c r="BC33" i="4"/>
  <c r="BE33" i="4"/>
  <c r="BF33" i="4"/>
  <c r="BG33" i="4"/>
  <c r="BI33" i="4"/>
  <c r="BK33" i="4"/>
  <c r="BL33" i="4"/>
  <c r="BN33" i="4"/>
  <c r="BP33" i="4"/>
  <c r="BQ33" i="4"/>
  <c r="DC33" i="4"/>
  <c r="DF33" i="4"/>
  <c r="DH33" i="4"/>
  <c r="DJ33" i="4"/>
  <c r="K32" i="2"/>
  <c r="G62" i="1"/>
  <c r="F62" i="1"/>
  <c r="E62" i="1"/>
  <c r="D62" i="1"/>
  <c r="G45" i="1"/>
  <c r="F45" i="1"/>
  <c r="E45" i="1"/>
  <c r="D45" i="1"/>
  <c r="G28" i="1"/>
  <c r="F28" i="1"/>
  <c r="E28" i="1"/>
  <c r="D28" i="1"/>
  <c r="BQ1" i="1"/>
  <c r="BQ2" i="1"/>
  <c r="C62" i="1"/>
  <c r="C45" i="1"/>
  <c r="C28" i="1"/>
  <c r="G118" i="1"/>
  <c r="F118" i="1"/>
  <c r="E118" i="1"/>
  <c r="D118" i="1"/>
  <c r="C118" i="1"/>
  <c r="G115" i="1"/>
  <c r="F115" i="1"/>
  <c r="E115" i="1"/>
  <c r="D115" i="1"/>
  <c r="C115" i="1"/>
  <c r="G113" i="1"/>
  <c r="F113" i="1"/>
  <c r="E113" i="1"/>
  <c r="D113" i="1"/>
  <c r="C113" i="1"/>
  <c r="G101" i="1"/>
  <c r="F101" i="1"/>
  <c r="E101" i="1"/>
  <c r="D101" i="1"/>
  <c r="C101" i="1"/>
  <c r="G98" i="1"/>
  <c r="F98" i="1"/>
  <c r="E98" i="1"/>
  <c r="D98" i="1"/>
  <c r="C98" i="1"/>
  <c r="G96" i="1"/>
  <c r="F96" i="1"/>
  <c r="E96" i="1"/>
  <c r="D96" i="1"/>
  <c r="C96" i="1"/>
  <c r="G84" i="1"/>
  <c r="F84" i="1"/>
  <c r="E84" i="1"/>
  <c r="D84" i="1"/>
  <c r="C84" i="1"/>
  <c r="G81" i="1"/>
  <c r="F81" i="1"/>
  <c r="E81" i="1"/>
  <c r="D81" i="1"/>
  <c r="C81" i="1"/>
  <c r="G79" i="1"/>
  <c r="F79" i="1"/>
  <c r="E79" i="1"/>
  <c r="D79" i="1"/>
  <c r="C79" i="1"/>
  <c r="G64" i="1"/>
  <c r="F64" i="1"/>
  <c r="E64" i="1"/>
  <c r="D64" i="1"/>
  <c r="C64" i="1"/>
  <c r="G60" i="1"/>
  <c r="F60" i="1"/>
  <c r="E60" i="1"/>
  <c r="D60" i="1"/>
  <c r="C60" i="1"/>
  <c r="G47" i="1"/>
  <c r="F47" i="1"/>
  <c r="E47" i="1"/>
  <c r="D47" i="1"/>
  <c r="C47" i="1"/>
  <c r="G43" i="1"/>
  <c r="F43" i="1"/>
  <c r="E43" i="1"/>
  <c r="D43" i="1"/>
  <c r="C43" i="1"/>
  <c r="G30" i="1"/>
  <c r="F30" i="1"/>
  <c r="E30" i="1"/>
  <c r="D30" i="1"/>
  <c r="C30" i="1"/>
  <c r="G26" i="1"/>
  <c r="F26" i="1"/>
  <c r="E26" i="1"/>
  <c r="D26" i="1"/>
  <c r="C26" i="1"/>
  <c r="G12" i="1"/>
  <c r="G9" i="1"/>
  <c r="G7" i="1"/>
  <c r="F12" i="1"/>
  <c r="D12" i="1"/>
  <c r="C12" i="1"/>
  <c r="E12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S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L1" i="1"/>
  <c r="DC2" i="1"/>
  <c r="DL2" i="1"/>
  <c r="EC2" i="1"/>
  <c r="ET2" i="1"/>
  <c r="EU2" i="1"/>
  <c r="EV2" i="1"/>
  <c r="EW2" i="1"/>
  <c r="EX2" i="1"/>
  <c r="BK2" i="1"/>
  <c r="BL2" i="1"/>
  <c r="BM2" i="1"/>
  <c r="BN2" i="1"/>
  <c r="BO2" i="1"/>
  <c r="BP2" i="1"/>
  <c r="BS2" i="1"/>
  <c r="CB2" i="1"/>
  <c r="CF2" i="1"/>
  <c r="CG2" i="1"/>
  <c r="CH2" i="1"/>
  <c r="CJ2" i="1"/>
  <c r="CS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T2" i="1"/>
  <c r="BD2" i="1"/>
  <c r="BE2" i="1"/>
  <c r="BF2" i="1"/>
  <c r="BG2" i="1"/>
  <c r="BH2" i="1"/>
  <c r="BI2" i="1"/>
  <c r="BJ2" i="1"/>
  <c r="L2" i="1"/>
  <c r="CX2" i="1"/>
  <c r="B77" i="4"/>
  <c r="K75" i="2"/>
  <c r="L75" i="2" s="1"/>
  <c r="K77" i="2"/>
  <c r="L77" i="2" s="1"/>
  <c r="K69" i="2"/>
  <c r="L69" i="2" s="1"/>
  <c r="K20" i="2"/>
  <c r="L20" i="2" s="1"/>
  <c r="K21" i="2"/>
  <c r="L21" i="2" s="1"/>
  <c r="B79" i="4"/>
  <c r="B71" i="4"/>
  <c r="B22" i="4"/>
  <c r="B23" i="4"/>
  <c r="A33" i="4"/>
  <c r="B33" i="4"/>
  <c r="K31" i="2"/>
  <c r="L31" i="2" s="1"/>
  <c r="E64" i="8"/>
  <c r="E65" i="8" s="1"/>
  <c r="K4" i="8"/>
  <c r="A4" i="8"/>
  <c r="D4" i="8" s="1"/>
  <c r="C5" i="8" s="1"/>
  <c r="K5" i="8" s="1"/>
  <c r="E5" i="8"/>
  <c r="B7" i="8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E7" i="8"/>
  <c r="E8" i="8" s="1"/>
  <c r="E9" i="8" s="1"/>
  <c r="E10" i="8" s="1"/>
  <c r="E11" i="8" s="1"/>
  <c r="E12" i="8" s="1"/>
  <c r="B24" i="8"/>
  <c r="B25" i="8" s="1"/>
  <c r="B44" i="8"/>
  <c r="B45" i="8" s="1"/>
  <c r="E44" i="8"/>
  <c r="E45" i="8" s="1"/>
  <c r="E24" i="8"/>
  <c r="E25" i="8" s="1"/>
  <c r="E14" i="8"/>
  <c r="E15" i="8" s="1"/>
  <c r="E16" i="8" s="1"/>
  <c r="E17" i="8" s="1"/>
  <c r="E18" i="8" s="1"/>
  <c r="E19" i="8" s="1"/>
  <c r="E20" i="8" s="1"/>
  <c r="E21" i="8" s="1"/>
  <c r="E22" i="8" s="1"/>
  <c r="V6" i="12" l="1"/>
  <c r="W6" i="12" s="1"/>
  <c r="F31" i="12"/>
  <c r="E31" i="12"/>
  <c r="V5" i="12"/>
  <c r="W5" i="12" s="1"/>
  <c r="L32" i="2"/>
  <c r="L27" i="2"/>
  <c r="J27" i="2" s="1"/>
  <c r="E66" i="8"/>
  <c r="L4" i="8"/>
  <c r="A5" i="8"/>
  <c r="B26" i="8"/>
  <c r="B46" i="8"/>
  <c r="E46" i="8"/>
  <c r="E26" i="8"/>
  <c r="E67" i="8" l="1"/>
  <c r="D5" i="8"/>
  <c r="A6" i="8"/>
  <c r="B27" i="8"/>
  <c r="B47" i="8"/>
  <c r="E47" i="8"/>
  <c r="E27" i="8"/>
  <c r="CZ2" i="1"/>
  <c r="E68" i="8" l="1"/>
  <c r="C6" i="8"/>
  <c r="K6" i="8" s="1"/>
  <c r="L5" i="8"/>
  <c r="D6" i="8"/>
  <c r="A7" i="8"/>
  <c r="B28" i="8"/>
  <c r="B48" i="8"/>
  <c r="E48" i="8"/>
  <c r="E28" i="8"/>
  <c r="E69" i="8" l="1"/>
  <c r="C7" i="8"/>
  <c r="K7" i="8" s="1"/>
  <c r="L6" i="8"/>
  <c r="D7" i="8"/>
  <c r="A8" i="8"/>
  <c r="D8" i="8" s="1"/>
  <c r="L8" i="8" s="1"/>
  <c r="B29" i="8"/>
  <c r="B49" i="8"/>
  <c r="E49" i="8"/>
  <c r="E29" i="8"/>
  <c r="J194" i="2"/>
  <c r="P2" i="6"/>
  <c r="Q39" i="6" l="1"/>
  <c r="Q37" i="6"/>
  <c r="Q42" i="6"/>
  <c r="Q33" i="6"/>
  <c r="S33" i="6" s="1"/>
  <c r="U33" i="6" s="1"/>
  <c r="Q44" i="6"/>
  <c r="Q45" i="6"/>
  <c r="Q16" i="6"/>
  <c r="Q7" i="6"/>
  <c r="S7" i="6" s="1"/>
  <c r="U7" i="6" s="1"/>
  <c r="Q26" i="6"/>
  <c r="Q25" i="6"/>
  <c r="Q23" i="6"/>
  <c r="Q15" i="6"/>
  <c r="Q13" i="6"/>
  <c r="Q22" i="6"/>
  <c r="E70" i="8"/>
  <c r="C8" i="8"/>
  <c r="K8" i="8" s="1"/>
  <c r="L7" i="8"/>
  <c r="B30" i="8"/>
  <c r="B50" i="8"/>
  <c r="E50" i="8"/>
  <c r="E30" i="8"/>
  <c r="Q8" i="6"/>
  <c r="Q19" i="6"/>
  <c r="Q10" i="6"/>
  <c r="Q24" i="6"/>
  <c r="Q9" i="6"/>
  <c r="Q17" i="6"/>
  <c r="Q28" i="6"/>
  <c r="Q6" i="6"/>
  <c r="S6" i="6" s="1"/>
  <c r="Q11" i="6"/>
  <c r="Q12" i="6"/>
  <c r="Q14" i="6"/>
  <c r="Q18" i="6"/>
  <c r="Q21" i="6"/>
  <c r="Q20" i="6"/>
  <c r="Q27" i="6"/>
  <c r="P3" i="6"/>
  <c r="Q32" i="6"/>
  <c r="S32" i="6" s="1"/>
  <c r="Q34" i="6"/>
  <c r="Q35" i="6"/>
  <c r="Q36" i="6"/>
  <c r="Q38" i="6"/>
  <c r="Q40" i="6"/>
  <c r="Q41" i="6"/>
  <c r="Q43" i="6"/>
  <c r="P44" i="6" l="1"/>
  <c r="P37" i="6"/>
  <c r="P42" i="6"/>
  <c r="P33" i="6"/>
  <c r="R33" i="6" s="1"/>
  <c r="T33" i="6" s="1"/>
  <c r="P39" i="6"/>
  <c r="P8" i="6"/>
  <c r="P22" i="6"/>
  <c r="P16" i="6"/>
  <c r="P7" i="6"/>
  <c r="R7" i="6" s="1"/>
  <c r="T7" i="6" s="1"/>
  <c r="P15" i="6"/>
  <c r="P26" i="6"/>
  <c r="P25" i="6"/>
  <c r="P23" i="6"/>
  <c r="P13" i="6"/>
  <c r="P21" i="6"/>
  <c r="P14" i="6"/>
  <c r="P11" i="6"/>
  <c r="E71" i="8"/>
  <c r="B31" i="8"/>
  <c r="B51" i="8"/>
  <c r="E51" i="8"/>
  <c r="E31" i="8"/>
  <c r="P24" i="6"/>
  <c r="P19" i="6"/>
  <c r="P10" i="6"/>
  <c r="P27" i="6"/>
  <c r="P45" i="6"/>
  <c r="P43" i="6"/>
  <c r="P41" i="6"/>
  <c r="P40" i="6"/>
  <c r="P38" i="6"/>
  <c r="P36" i="6"/>
  <c r="P35" i="6"/>
  <c r="P34" i="6"/>
  <c r="P32" i="6"/>
  <c r="R32" i="6" s="1"/>
  <c r="P20" i="6"/>
  <c r="P6" i="6"/>
  <c r="R6" i="6" s="1"/>
  <c r="P28" i="6"/>
  <c r="P17" i="6"/>
  <c r="P9" i="6"/>
  <c r="P18" i="6"/>
  <c r="P12" i="6"/>
  <c r="E72" i="8" l="1"/>
  <c r="B32" i="8"/>
  <c r="B52" i="8"/>
  <c r="B53" i="8" s="1"/>
  <c r="B54" i="8" s="1"/>
  <c r="E52" i="8"/>
  <c r="E32" i="8"/>
  <c r="L194" i="2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K153" i="2"/>
  <c r="L153" i="2" s="1"/>
  <c r="L134" i="2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K93" i="2"/>
  <c r="A9" i="8"/>
  <c r="A10" i="8" s="1"/>
  <c r="A11" i="8" s="1"/>
  <c r="A12" i="8" s="1"/>
  <c r="A13" i="8" s="1"/>
  <c r="M15" i="9"/>
  <c r="L15" i="9"/>
  <c r="F13" i="8" s="1"/>
  <c r="G13" i="8" s="1"/>
  <c r="M13" i="8" s="1"/>
  <c r="K15" i="9"/>
  <c r="F12" i="8" s="1"/>
  <c r="G12" i="8" s="1"/>
  <c r="M12" i="8" s="1"/>
  <c r="J15" i="9"/>
  <c r="F11" i="8" s="1"/>
  <c r="I15" i="9"/>
  <c r="F10" i="8" s="1"/>
  <c r="G10" i="8" s="1"/>
  <c r="M10" i="8" s="1"/>
  <c r="H15" i="9"/>
  <c r="F9" i="8" s="1"/>
  <c r="G15" i="9"/>
  <c r="F15" i="9"/>
  <c r="F7" i="8" s="1"/>
  <c r="E15" i="9"/>
  <c r="F6" i="8" s="1"/>
  <c r="D15" i="9"/>
  <c r="F5" i="8" s="1"/>
  <c r="F4" i="8"/>
  <c r="DF2" i="1"/>
  <c r="B83" i="4"/>
  <c r="F210" i="2"/>
  <c r="H210" i="2" s="1"/>
  <c r="F209" i="2"/>
  <c r="H209" i="2" s="1"/>
  <c r="F208" i="2"/>
  <c r="H208" i="2" s="1"/>
  <c r="F207" i="2"/>
  <c r="H207" i="2" s="1"/>
  <c r="F206" i="2"/>
  <c r="H206" i="2" s="1"/>
  <c r="F205" i="2"/>
  <c r="H205" i="2" s="1"/>
  <c r="F204" i="2"/>
  <c r="H204" i="2" s="1"/>
  <c r="F203" i="2"/>
  <c r="H203" i="2" s="1"/>
  <c r="F202" i="2"/>
  <c r="H202" i="2" s="1"/>
  <c r="F201" i="2"/>
  <c r="F200" i="2"/>
  <c r="F199" i="2"/>
  <c r="H199" i="2" s="1"/>
  <c r="F198" i="2"/>
  <c r="H198" i="2" s="1"/>
  <c r="F197" i="2"/>
  <c r="H197" i="2" s="1"/>
  <c r="F196" i="2"/>
  <c r="F150" i="2"/>
  <c r="H150" i="2" s="1"/>
  <c r="F149" i="2"/>
  <c r="H149" i="2" s="1"/>
  <c r="F148" i="2"/>
  <c r="H148" i="2" s="1"/>
  <c r="F147" i="2"/>
  <c r="H147" i="2" s="1"/>
  <c r="F146" i="2"/>
  <c r="H146" i="2" s="1"/>
  <c r="F145" i="2"/>
  <c r="H145" i="2" s="1"/>
  <c r="F144" i="2"/>
  <c r="H144" i="2" s="1"/>
  <c r="F143" i="2"/>
  <c r="H143" i="2" s="1"/>
  <c r="F142" i="2"/>
  <c r="H142" i="2" s="1"/>
  <c r="F141" i="2"/>
  <c r="H141" i="2" s="1"/>
  <c r="F140" i="2"/>
  <c r="H140" i="2" s="1"/>
  <c r="F139" i="2"/>
  <c r="H139" i="2" s="1"/>
  <c r="F138" i="2"/>
  <c r="H138" i="2" s="1"/>
  <c r="F137" i="2"/>
  <c r="H137" i="2" s="1"/>
  <c r="F136" i="2"/>
  <c r="H136" i="2" s="1"/>
  <c r="CX4" i="4"/>
  <c r="ES2" i="1" s="1"/>
  <c r="CW4" i="4"/>
  <c r="ER2" i="1" s="1"/>
  <c r="CV4" i="4"/>
  <c r="EQ2" i="1" s="1"/>
  <c r="CU4" i="4"/>
  <c r="EP2" i="1" s="1"/>
  <c r="CT4" i="4"/>
  <c r="EO2" i="1" s="1"/>
  <c r="CS4" i="4"/>
  <c r="EN2" i="1" s="1"/>
  <c r="CR4" i="4"/>
  <c r="EM2" i="1" s="1"/>
  <c r="CQ4" i="4"/>
  <c r="EL2" i="1" s="1"/>
  <c r="CP4" i="4"/>
  <c r="EK2" i="1" s="1"/>
  <c r="CO4" i="4"/>
  <c r="EJ2" i="1" s="1"/>
  <c r="CN4" i="4"/>
  <c r="EI2" i="1" s="1"/>
  <c r="CM4" i="4"/>
  <c r="EH2" i="1" s="1"/>
  <c r="CL4" i="4"/>
  <c r="EG2" i="1" s="1"/>
  <c r="CK4" i="4"/>
  <c r="EF2" i="1" s="1"/>
  <c r="CJ4" i="4"/>
  <c r="EE2" i="1" s="1"/>
  <c r="CI4" i="4"/>
  <c r="ED2" i="1" s="1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52" i="4"/>
  <c r="CG4" i="4"/>
  <c r="EB2" i="1" s="1"/>
  <c r="CF4" i="4"/>
  <c r="EA2" i="1" s="1"/>
  <c r="CE4" i="4"/>
  <c r="DZ2" i="1" s="1"/>
  <c r="CD4" i="4"/>
  <c r="DY2" i="1" s="1"/>
  <c r="CC4" i="4"/>
  <c r="DX2" i="1" s="1"/>
  <c r="CB4" i="4"/>
  <c r="DW2" i="1" s="1"/>
  <c r="CA4" i="4"/>
  <c r="DV2" i="1" s="1"/>
  <c r="BZ4" i="4"/>
  <c r="DU2" i="1" s="1"/>
  <c r="BY4" i="4"/>
  <c r="DT2" i="1" s="1"/>
  <c r="BX4" i="4"/>
  <c r="DS2" i="1" s="1"/>
  <c r="BW4" i="4"/>
  <c r="DR2" i="1" s="1"/>
  <c r="BV4" i="4"/>
  <c r="DQ2" i="1" s="1"/>
  <c r="BU4" i="4"/>
  <c r="DP2" i="1" s="1"/>
  <c r="BT4" i="4"/>
  <c r="DO2" i="1" s="1"/>
  <c r="BS4" i="4"/>
  <c r="DN2" i="1" s="1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R4" i="4"/>
  <c r="B197" i="4"/>
  <c r="B195" i="4"/>
  <c r="B194" i="4"/>
  <c r="B137" i="4"/>
  <c r="B135" i="4"/>
  <c r="B134" i="4"/>
  <c r="H201" i="2"/>
  <c r="H200" i="2"/>
  <c r="H196" i="2"/>
  <c r="H195" i="2"/>
  <c r="H135" i="2"/>
  <c r="DB2" i="1"/>
  <c r="DA2" i="1"/>
  <c r="CK2" i="1"/>
  <c r="K83" i="2"/>
  <c r="L83" i="2" s="1"/>
  <c r="K82" i="2"/>
  <c r="L82" i="2" s="1"/>
  <c r="L49" i="2"/>
  <c r="J49" i="2" s="1"/>
  <c r="K66" i="2"/>
  <c r="L66" i="2" s="1"/>
  <c r="K65" i="2"/>
  <c r="L65" i="2" s="1"/>
  <c r="K13" i="2"/>
  <c r="L13" i="2" s="1"/>
  <c r="K12" i="2"/>
  <c r="L12" i="2" s="1"/>
  <c r="R4" i="7"/>
  <c r="R5" i="7" s="1"/>
  <c r="Q4" i="7"/>
  <c r="Q5" i="7" s="1"/>
  <c r="P4" i="7"/>
  <c r="P5" i="7" s="1"/>
  <c r="O4" i="7"/>
  <c r="O5" i="7" s="1"/>
  <c r="N4" i="7"/>
  <c r="N5" i="7" s="1"/>
  <c r="M4" i="7"/>
  <c r="M5" i="7" s="1"/>
  <c r="L4" i="7"/>
  <c r="L5" i="7" s="1"/>
  <c r="K4" i="7"/>
  <c r="K5" i="7" s="1"/>
  <c r="J4" i="7"/>
  <c r="J5" i="7" s="1"/>
  <c r="I4" i="7"/>
  <c r="I5" i="7" s="1"/>
  <c r="H4" i="7"/>
  <c r="H5" i="7" s="1"/>
  <c r="G4" i="7"/>
  <c r="G5" i="7" s="1"/>
  <c r="F4" i="7"/>
  <c r="F5" i="7" s="1"/>
  <c r="E4" i="7"/>
  <c r="E5" i="7" s="1"/>
  <c r="D4" i="7"/>
  <c r="D5" i="7" s="1"/>
  <c r="C4" i="7"/>
  <c r="C5" i="7" s="1"/>
  <c r="B178" i="2"/>
  <c r="B180" i="4" s="1"/>
  <c r="BC2" i="1"/>
  <c r="BB2" i="1"/>
  <c r="BA2" i="1"/>
  <c r="AZ2" i="1"/>
  <c r="AY2" i="1"/>
  <c r="AX2" i="1"/>
  <c r="AW2" i="1"/>
  <c r="AV2" i="1"/>
  <c r="B118" i="2"/>
  <c r="B120" i="4" s="1"/>
  <c r="H32" i="6"/>
  <c r="J32" i="6" s="1"/>
  <c r="G32" i="6"/>
  <c r="F35" i="6"/>
  <c r="F41" i="6" s="1"/>
  <c r="E34" i="6"/>
  <c r="B154" i="2"/>
  <c r="B156" i="4" s="1"/>
  <c r="B115" i="2"/>
  <c r="B117" i="4" s="1"/>
  <c r="AR2" i="1" s="1"/>
  <c r="B116" i="2"/>
  <c r="B118" i="4" s="1"/>
  <c r="AS2" i="1" s="1"/>
  <c r="B112" i="2"/>
  <c r="B108" i="2"/>
  <c r="B109" i="2"/>
  <c r="B105" i="2"/>
  <c r="B107" i="2"/>
  <c r="B106" i="2"/>
  <c r="B102" i="2"/>
  <c r="AK2" i="1"/>
  <c r="B98" i="2"/>
  <c r="B100" i="2"/>
  <c r="B99" i="2"/>
  <c r="B97" i="2"/>
  <c r="B96" i="2"/>
  <c r="B94" i="2"/>
  <c r="B96" i="4" s="1"/>
  <c r="E8" i="6"/>
  <c r="F8" i="6"/>
  <c r="H6" i="6"/>
  <c r="J6" i="6" s="1"/>
  <c r="G6" i="6"/>
  <c r="I6" i="6" s="1"/>
  <c r="FB4" i="4"/>
  <c r="DK2" i="1" s="1"/>
  <c r="DJ2" i="1"/>
  <c r="DI2" i="1"/>
  <c r="DH2" i="1"/>
  <c r="DG2" i="1"/>
  <c r="DE2" i="1"/>
  <c r="DD2" i="1"/>
  <c r="CY2" i="1"/>
  <c r="CW2" i="1"/>
  <c r="CV2" i="1"/>
  <c r="CT2" i="1"/>
  <c r="CU2" i="1"/>
  <c r="CR2" i="1"/>
  <c r="CQ2" i="1"/>
  <c r="CP2" i="1"/>
  <c r="CO2" i="1"/>
  <c r="CN2" i="1"/>
  <c r="CM2" i="1"/>
  <c r="CL2" i="1"/>
  <c r="CI2" i="1"/>
  <c r="CE2" i="1"/>
  <c r="CD2" i="1"/>
  <c r="CC2" i="1"/>
  <c r="CA2" i="1"/>
  <c r="BZ2" i="1"/>
  <c r="A81" i="4"/>
  <c r="A73" i="4"/>
  <c r="A63" i="4"/>
  <c r="A48" i="4"/>
  <c r="B93" i="4"/>
  <c r="B92" i="4"/>
  <c r="B91" i="4"/>
  <c r="B90" i="4"/>
  <c r="B89" i="4"/>
  <c r="B88" i="4"/>
  <c r="B87" i="4"/>
  <c r="B86" i="4"/>
  <c r="B85" i="4"/>
  <c r="B84" i="4"/>
  <c r="B82" i="4"/>
  <c r="B81" i="4"/>
  <c r="B80" i="4"/>
  <c r="B78" i="4"/>
  <c r="B76" i="4"/>
  <c r="B75" i="4"/>
  <c r="B74" i="4"/>
  <c r="B73" i="4"/>
  <c r="B72" i="4"/>
  <c r="B70" i="4"/>
  <c r="B69" i="4"/>
  <c r="B68" i="4"/>
  <c r="B67" i="4"/>
  <c r="B66" i="4"/>
  <c r="B65" i="4"/>
  <c r="B64" i="4"/>
  <c r="B63" i="4"/>
  <c r="B62" i="4"/>
  <c r="B58" i="4"/>
  <c r="B56" i="4"/>
  <c r="B55" i="4"/>
  <c r="B54" i="4"/>
  <c r="B53" i="4"/>
  <c r="B52" i="4"/>
  <c r="B51" i="4"/>
  <c r="B50" i="4"/>
  <c r="B49" i="4"/>
  <c r="B48" i="4"/>
  <c r="B32" i="4"/>
  <c r="B27" i="4"/>
  <c r="B26" i="4"/>
  <c r="B25" i="4"/>
  <c r="B24" i="4"/>
  <c r="B20" i="4"/>
  <c r="B19" i="4"/>
  <c r="B18" i="4"/>
  <c r="B17" i="4"/>
  <c r="B16" i="4"/>
  <c r="B15" i="4"/>
  <c r="B14" i="4"/>
  <c r="B13" i="4"/>
  <c r="K79" i="2"/>
  <c r="L79" i="2" s="1"/>
  <c r="L80" i="2"/>
  <c r="J80" i="2" s="1"/>
  <c r="K90" i="2"/>
  <c r="L90" i="2" s="1"/>
  <c r="C67" i="1"/>
  <c r="C50" i="1"/>
  <c r="C33" i="1"/>
  <c r="D15" i="11" s="1"/>
  <c r="D16" i="11" s="1"/>
  <c r="D21" i="12" s="1"/>
  <c r="U12" i="12" s="1"/>
  <c r="C15" i="1"/>
  <c r="C121" i="1"/>
  <c r="B216" i="4"/>
  <c r="B217" i="4"/>
  <c r="B218" i="4"/>
  <c r="B219" i="4"/>
  <c r="K64" i="2"/>
  <c r="L64" i="2" s="1"/>
  <c r="K76" i="2"/>
  <c r="L76" i="2" s="1"/>
  <c r="K74" i="2"/>
  <c r="L74" i="2" s="1"/>
  <c r="K46" i="2"/>
  <c r="L46" i="2" s="1"/>
  <c r="L53" i="2"/>
  <c r="J53" i="2" s="1"/>
  <c r="L52" i="2"/>
  <c r="J52" i="2" s="1"/>
  <c r="L48" i="2"/>
  <c r="J48" i="2" s="1"/>
  <c r="L51" i="2"/>
  <c r="J51" i="2" s="1"/>
  <c r="L55" i="2"/>
  <c r="J55" i="2" s="1"/>
  <c r="L56" i="2"/>
  <c r="J56" i="2" s="1"/>
  <c r="K68" i="2"/>
  <c r="L68" i="2" s="1"/>
  <c r="L54" i="2"/>
  <c r="J54" i="2" s="1"/>
  <c r="L63" i="2"/>
  <c r="J63" i="2" s="1"/>
  <c r="L62" i="2"/>
  <c r="J62" i="2" s="1"/>
  <c r="L61" i="2"/>
  <c r="J61" i="2" s="1"/>
  <c r="L50" i="2"/>
  <c r="J50" i="2" s="1"/>
  <c r="K73" i="2"/>
  <c r="L73" i="2" s="1"/>
  <c r="K72" i="2"/>
  <c r="L72" i="2" s="1"/>
  <c r="L71" i="2"/>
  <c r="J71" i="2" s="1"/>
  <c r="K18" i="2"/>
  <c r="L18" i="2" s="1"/>
  <c r="K17" i="2"/>
  <c r="L17" i="2" s="1"/>
  <c r="K16" i="2"/>
  <c r="L16" i="2" s="1"/>
  <c r="K15" i="2"/>
  <c r="L15" i="2" s="1"/>
  <c r="K14" i="2"/>
  <c r="L14" i="2" s="1"/>
  <c r="K11" i="2"/>
  <c r="L11" i="2" s="1"/>
  <c r="K10" i="2"/>
  <c r="B215" i="4"/>
  <c r="B214" i="4"/>
  <c r="B179" i="4"/>
  <c r="B155" i="4"/>
  <c r="B154" i="4"/>
  <c r="B119" i="4"/>
  <c r="B95" i="4"/>
  <c r="B94" i="4"/>
  <c r="B12" i="4"/>
  <c r="A155" i="4"/>
  <c r="A95" i="4"/>
  <c r="A12" i="4"/>
  <c r="L93" i="2"/>
  <c r="AF2" i="1" l="1"/>
  <c r="B99" i="4"/>
  <c r="AL2" i="1"/>
  <c r="B107" i="4"/>
  <c r="AH2" i="1"/>
  <c r="B101" i="4"/>
  <c r="AJ2" i="1"/>
  <c r="B104" i="4"/>
  <c r="AP2" i="1"/>
  <c r="B111" i="4"/>
  <c r="AI2" i="1"/>
  <c r="B102" i="4"/>
  <c r="AM2" i="1"/>
  <c r="B108" i="4"/>
  <c r="AO2" i="1"/>
  <c r="B110" i="4"/>
  <c r="AE2" i="1"/>
  <c r="B98" i="4"/>
  <c r="AG2" i="1"/>
  <c r="B100" i="4"/>
  <c r="AN2" i="1"/>
  <c r="B109" i="4"/>
  <c r="AQ2" i="1"/>
  <c r="B114" i="4"/>
  <c r="F43" i="6"/>
  <c r="F42" i="6"/>
  <c r="DM2" i="1"/>
  <c r="C67" i="16"/>
  <c r="H67" i="16" s="1"/>
  <c r="C97" i="16"/>
  <c r="H97" i="16" s="1"/>
  <c r="C95" i="16"/>
  <c r="H95" i="16" s="1"/>
  <c r="C20" i="16"/>
  <c r="C27" i="16"/>
  <c r="C68" i="16"/>
  <c r="H68" i="16" s="1"/>
  <c r="C28" i="16"/>
  <c r="L47" i="2"/>
  <c r="J47" i="2" s="1"/>
  <c r="AD2" i="1"/>
  <c r="AU2" i="1"/>
  <c r="L10" i="2"/>
  <c r="F8" i="8"/>
  <c r="G8" i="8" s="1"/>
  <c r="M8" i="8" s="1"/>
  <c r="M135" i="2"/>
  <c r="M144" i="2"/>
  <c r="M196" i="2"/>
  <c r="K196" i="2"/>
  <c r="M198" i="2"/>
  <c r="K198" i="2"/>
  <c r="M201" i="2"/>
  <c r="K201" i="2"/>
  <c r="M204" i="2"/>
  <c r="K204" i="2"/>
  <c r="M206" i="2"/>
  <c r="K206" i="2"/>
  <c r="M209" i="2"/>
  <c r="K209" i="2"/>
  <c r="M138" i="2"/>
  <c r="M140" i="2"/>
  <c r="M142" i="2"/>
  <c r="M146" i="2"/>
  <c r="M148" i="2"/>
  <c r="M150" i="2"/>
  <c r="M199" i="2"/>
  <c r="K199" i="2"/>
  <c r="M203" i="2"/>
  <c r="K203" i="2"/>
  <c r="M207" i="2"/>
  <c r="K207" i="2"/>
  <c r="M136" i="2"/>
  <c r="M195" i="2"/>
  <c r="K195" i="2"/>
  <c r="M197" i="2"/>
  <c r="K197" i="2"/>
  <c r="M200" i="2"/>
  <c r="K200" i="2"/>
  <c r="M202" i="2"/>
  <c r="K202" i="2"/>
  <c r="M205" i="2"/>
  <c r="K205" i="2"/>
  <c r="M208" i="2"/>
  <c r="K208" i="2"/>
  <c r="M210" i="2"/>
  <c r="K210" i="2"/>
  <c r="M137" i="2"/>
  <c r="M139" i="2"/>
  <c r="M141" i="2"/>
  <c r="M143" i="2"/>
  <c r="M145" i="2"/>
  <c r="M147" i="2"/>
  <c r="M149" i="2"/>
  <c r="B55" i="8"/>
  <c r="B56" i="8" s="1"/>
  <c r="B57" i="8" s="1"/>
  <c r="B58" i="8" s="1"/>
  <c r="B59" i="8" s="1"/>
  <c r="B60" i="8" s="1"/>
  <c r="B61" i="8" s="1"/>
  <c r="B62" i="8" s="1"/>
  <c r="E73" i="8"/>
  <c r="L67" i="2"/>
  <c r="B33" i="8"/>
  <c r="E53" i="8"/>
  <c r="E33" i="8"/>
  <c r="D13" i="8"/>
  <c r="D9" i="8"/>
  <c r="D12" i="8"/>
  <c r="C9" i="8"/>
  <c r="K9" i="8" s="1"/>
  <c r="D10" i="8"/>
  <c r="G5" i="8"/>
  <c r="M5" i="8" s="1"/>
  <c r="G7" i="8"/>
  <c r="M7" i="8" s="1"/>
  <c r="G9" i="8"/>
  <c r="M9" i="8" s="1"/>
  <c r="G11" i="8"/>
  <c r="M11" i="8" s="1"/>
  <c r="G4" i="8"/>
  <c r="M4" i="8" s="1"/>
  <c r="G6" i="8"/>
  <c r="M6" i="8" s="1"/>
  <c r="D11" i="8"/>
  <c r="I32" i="6"/>
  <c r="K32" i="6" s="1"/>
  <c r="K6" i="6"/>
  <c r="L6" i="6"/>
  <c r="E35" i="6"/>
  <c r="G35" i="6" s="1"/>
  <c r="S34" i="6"/>
  <c r="R34" i="6"/>
  <c r="E9" i="6"/>
  <c r="S8" i="6"/>
  <c r="R8" i="6"/>
  <c r="L32" i="6"/>
  <c r="G8" i="6"/>
  <c r="I8" i="6" s="1"/>
  <c r="I195" i="2"/>
  <c r="I197" i="2"/>
  <c r="I199" i="2"/>
  <c r="I201" i="2"/>
  <c r="I203" i="2"/>
  <c r="I205" i="2"/>
  <c r="I207" i="2"/>
  <c r="I209" i="2"/>
  <c r="I196" i="2"/>
  <c r="I198" i="2"/>
  <c r="L198" i="2" s="1"/>
  <c r="I200" i="2"/>
  <c r="I202" i="2"/>
  <c r="I204" i="2"/>
  <c r="I206" i="2"/>
  <c r="I208" i="2"/>
  <c r="I210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35" i="2"/>
  <c r="H8" i="6"/>
  <c r="J8" i="6" s="1"/>
  <c r="F9" i="6"/>
  <c r="H34" i="6"/>
  <c r="J34" i="6" s="1"/>
  <c r="G34" i="6"/>
  <c r="J96" i="2"/>
  <c r="J98" i="2"/>
  <c r="J102" i="2"/>
  <c r="J107" i="2"/>
  <c r="J109" i="2"/>
  <c r="J112" i="2"/>
  <c r="J115" i="2"/>
  <c r="J154" i="2"/>
  <c r="J178" i="2"/>
  <c r="J94" i="2"/>
  <c r="J100" i="2"/>
  <c r="J106" i="2"/>
  <c r="J105" i="2"/>
  <c r="J108" i="2"/>
  <c r="J116" i="2"/>
  <c r="J118" i="2"/>
  <c r="J99" i="2"/>
  <c r="J97" i="2"/>
  <c r="AA11" i="4" l="1"/>
  <c r="AB11" i="4"/>
  <c r="AB8" i="4"/>
  <c r="AA8" i="4"/>
  <c r="AA10" i="4" s="1"/>
  <c r="AA9" i="4" s="1"/>
  <c r="AA7" i="4"/>
  <c r="AB7" i="4"/>
  <c r="L210" i="2"/>
  <c r="L202" i="2"/>
  <c r="L25" i="2"/>
  <c r="J25" i="2" s="1"/>
  <c r="L206" i="2"/>
  <c r="L208" i="2"/>
  <c r="L204" i="2"/>
  <c r="L200" i="2"/>
  <c r="L196" i="2"/>
  <c r="E54" i="8"/>
  <c r="E55" i="8" s="1"/>
  <c r="E56" i="8" s="1"/>
  <c r="E74" i="8"/>
  <c r="C12" i="8"/>
  <c r="K12" i="8" s="1"/>
  <c r="L11" i="8"/>
  <c r="C11" i="8"/>
  <c r="K11" i="8" s="1"/>
  <c r="L10" i="8"/>
  <c r="C13" i="8"/>
  <c r="K13" i="8" s="1"/>
  <c r="L12" i="8"/>
  <c r="C14" i="8"/>
  <c r="K14" i="8" s="1"/>
  <c r="L13" i="8"/>
  <c r="C10" i="8"/>
  <c r="K10" i="8" s="1"/>
  <c r="L9" i="8"/>
  <c r="B34" i="8"/>
  <c r="E34" i="8"/>
  <c r="A15" i="8"/>
  <c r="F14" i="8"/>
  <c r="D14" i="8"/>
  <c r="H35" i="6"/>
  <c r="J35" i="6" s="1"/>
  <c r="L35" i="6" s="1"/>
  <c r="M32" i="6"/>
  <c r="F118" i="2" s="1"/>
  <c r="I34" i="6"/>
  <c r="K34" i="6" s="1"/>
  <c r="I35" i="6"/>
  <c r="K35" i="6" s="1"/>
  <c r="M6" i="6"/>
  <c r="N6" i="6" s="1"/>
  <c r="U6" i="6" s="1"/>
  <c r="K8" i="6"/>
  <c r="L8" i="6"/>
  <c r="L34" i="6"/>
  <c r="E36" i="6"/>
  <c r="E37" i="6" s="1"/>
  <c r="E39" i="6" s="1"/>
  <c r="S35" i="6"/>
  <c r="R35" i="6"/>
  <c r="E11" i="6"/>
  <c r="S9" i="6"/>
  <c r="R9" i="6"/>
  <c r="L150" i="2"/>
  <c r="L148" i="2"/>
  <c r="L146" i="2"/>
  <c r="L144" i="2"/>
  <c r="L142" i="2"/>
  <c r="L140" i="2"/>
  <c r="L138" i="2"/>
  <c r="L136" i="2"/>
  <c r="L209" i="2"/>
  <c r="L207" i="2"/>
  <c r="L205" i="2"/>
  <c r="L203" i="2"/>
  <c r="L201" i="2"/>
  <c r="L199" i="2"/>
  <c r="L197" i="2"/>
  <c r="L135" i="2"/>
  <c r="L149" i="2"/>
  <c r="L147" i="2"/>
  <c r="L145" i="2"/>
  <c r="L143" i="2"/>
  <c r="L141" i="2"/>
  <c r="L139" i="2"/>
  <c r="L137" i="2"/>
  <c r="H9" i="6"/>
  <c r="G9" i="6"/>
  <c r="I9" i="6" s="1"/>
  <c r="F10" i="6"/>
  <c r="AB9" i="4" l="1"/>
  <c r="AB10" i="4"/>
  <c r="H39" i="6"/>
  <c r="J39" i="6" s="1"/>
  <c r="L39" i="6" s="1"/>
  <c r="S39" i="6"/>
  <c r="R39" i="6"/>
  <c r="G39" i="6"/>
  <c r="I39" i="6" s="1"/>
  <c r="K39" i="6" s="1"/>
  <c r="H37" i="6"/>
  <c r="J37" i="6" s="1"/>
  <c r="L37" i="6" s="1"/>
  <c r="S37" i="6"/>
  <c r="R37" i="6"/>
  <c r="G37" i="6"/>
  <c r="I37" i="6" s="1"/>
  <c r="K37" i="6" s="1"/>
  <c r="G11" i="6"/>
  <c r="I11" i="6" s="1"/>
  <c r="K11" i="6" s="1"/>
  <c r="E57" i="8"/>
  <c r="E75" i="8"/>
  <c r="B64" i="8"/>
  <c r="C15" i="8"/>
  <c r="K15" i="8" s="1"/>
  <c r="L14" i="8"/>
  <c r="B35" i="8"/>
  <c r="E35" i="8"/>
  <c r="A16" i="8"/>
  <c r="F15" i="8"/>
  <c r="G15" i="8" s="1"/>
  <c r="M15" i="8" s="1"/>
  <c r="D15" i="8"/>
  <c r="T32" i="6"/>
  <c r="F178" i="2"/>
  <c r="N32" i="6"/>
  <c r="U32" i="6" s="1"/>
  <c r="F94" i="2"/>
  <c r="T6" i="6"/>
  <c r="F154" i="2"/>
  <c r="M8" i="6"/>
  <c r="J9" i="6"/>
  <c r="L9" i="6" s="1"/>
  <c r="M35" i="6"/>
  <c r="F181" i="2" s="1"/>
  <c r="M34" i="6"/>
  <c r="F180" i="2" s="1"/>
  <c r="K9" i="6"/>
  <c r="G154" i="2"/>
  <c r="E12" i="6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R11" i="6"/>
  <c r="S11" i="6"/>
  <c r="H11" i="6"/>
  <c r="E38" i="6"/>
  <c r="S36" i="6"/>
  <c r="R36" i="6"/>
  <c r="H36" i="6"/>
  <c r="J36" i="6" s="1"/>
  <c r="G36" i="6"/>
  <c r="G94" i="2"/>
  <c r="O6" i="6"/>
  <c r="L195" i="2"/>
  <c r="M37" i="6" l="1"/>
  <c r="N37" i="6" s="1"/>
  <c r="G183" i="2" s="1"/>
  <c r="T34" i="6"/>
  <c r="F120" i="2"/>
  <c r="T8" i="6"/>
  <c r="F156" i="2"/>
  <c r="T35" i="6"/>
  <c r="F121" i="2"/>
  <c r="M39" i="6"/>
  <c r="F185" i="2" s="1"/>
  <c r="T37" i="6"/>
  <c r="H15" i="6"/>
  <c r="J15" i="6" s="1"/>
  <c r="L15" i="6" s="1"/>
  <c r="G15" i="6"/>
  <c r="I15" i="6" s="1"/>
  <c r="K15" i="6" s="1"/>
  <c r="S15" i="6"/>
  <c r="R15" i="6"/>
  <c r="G178" i="2"/>
  <c r="H178" i="2" s="1"/>
  <c r="I178" i="2" s="1"/>
  <c r="K178" i="2" s="1"/>
  <c r="L178" i="2" s="1"/>
  <c r="H94" i="2"/>
  <c r="M94" i="2" s="1"/>
  <c r="H154" i="2"/>
  <c r="I154" i="2" s="1"/>
  <c r="K154" i="2" s="1"/>
  <c r="L154" i="2" s="1"/>
  <c r="N8" i="6"/>
  <c r="N35" i="6"/>
  <c r="G181" i="2" s="1"/>
  <c r="H181" i="2" s="1"/>
  <c r="E58" i="8"/>
  <c r="E76" i="8"/>
  <c r="B65" i="8"/>
  <c r="C16" i="8"/>
  <c r="K16" i="8" s="1"/>
  <c r="L15" i="8"/>
  <c r="B36" i="8"/>
  <c r="E36" i="8"/>
  <c r="A17" i="8"/>
  <c r="F16" i="8"/>
  <c r="G16" i="8" s="1"/>
  <c r="M16" i="8" s="1"/>
  <c r="D16" i="8"/>
  <c r="G118" i="2"/>
  <c r="H118" i="2" s="1"/>
  <c r="I118" i="2" s="1"/>
  <c r="K118" i="2" s="1"/>
  <c r="L118" i="2" s="1"/>
  <c r="O32" i="6"/>
  <c r="F96" i="2"/>
  <c r="J11" i="6"/>
  <c r="L11" i="6" s="1"/>
  <c r="M11" i="6" s="1"/>
  <c r="F159" i="2" s="1"/>
  <c r="N34" i="6"/>
  <c r="G180" i="2" s="1"/>
  <c r="H180" i="2" s="1"/>
  <c r="M9" i="6"/>
  <c r="I36" i="6"/>
  <c r="K36" i="6" s="1"/>
  <c r="E40" i="6"/>
  <c r="S38" i="6"/>
  <c r="R38" i="6"/>
  <c r="G38" i="6"/>
  <c r="H38" i="6"/>
  <c r="J38" i="6" s="1"/>
  <c r="E10" i="6"/>
  <c r="S12" i="6"/>
  <c r="R12" i="6"/>
  <c r="G12" i="6"/>
  <c r="H12" i="6"/>
  <c r="L36" i="6"/>
  <c r="M181" i="2" l="1"/>
  <c r="I181" i="2"/>
  <c r="K181" i="2" s="1"/>
  <c r="L181" i="2" s="1"/>
  <c r="M180" i="2"/>
  <c r="I180" i="2"/>
  <c r="K180" i="2" s="1"/>
  <c r="L180" i="2" s="1"/>
  <c r="F123" i="2"/>
  <c r="F183" i="2"/>
  <c r="H183" i="2" s="1"/>
  <c r="T39" i="6"/>
  <c r="F125" i="2"/>
  <c r="U35" i="6"/>
  <c r="G121" i="2"/>
  <c r="H121" i="2" s="1"/>
  <c r="N9" i="6"/>
  <c r="F157" i="2"/>
  <c r="U8" i="6"/>
  <c r="G156" i="2"/>
  <c r="H156" i="2" s="1"/>
  <c r="U37" i="6"/>
  <c r="G123" i="2"/>
  <c r="H123" i="2" s="1"/>
  <c r="G120" i="2"/>
  <c r="H120" i="2" s="1"/>
  <c r="N39" i="6"/>
  <c r="O35" i="6"/>
  <c r="O37" i="6"/>
  <c r="M15" i="6"/>
  <c r="M154" i="2"/>
  <c r="I94" i="2"/>
  <c r="G96" i="2"/>
  <c r="H96" i="2" s="1"/>
  <c r="I96" i="2" s="1"/>
  <c r="K96" i="2" s="1"/>
  <c r="L96" i="2" s="1"/>
  <c r="M178" i="2"/>
  <c r="O8" i="6"/>
  <c r="E59" i="8"/>
  <c r="E77" i="8"/>
  <c r="B66" i="8"/>
  <c r="C17" i="8"/>
  <c r="K17" i="8" s="1"/>
  <c r="L16" i="8"/>
  <c r="B37" i="8"/>
  <c r="E37" i="8"/>
  <c r="A18" i="8"/>
  <c r="F17" i="8"/>
  <c r="G17" i="8" s="1"/>
  <c r="M17" i="8" s="1"/>
  <c r="D17" i="8"/>
  <c r="M118" i="2"/>
  <c r="F97" i="2"/>
  <c r="O34" i="6"/>
  <c r="T9" i="6"/>
  <c r="T11" i="6"/>
  <c r="N11" i="6"/>
  <c r="F99" i="2"/>
  <c r="I12" i="6"/>
  <c r="K12" i="6" s="1"/>
  <c r="J12" i="6"/>
  <c r="L12" i="6" s="1"/>
  <c r="I38" i="6"/>
  <c r="K38" i="6" s="1"/>
  <c r="U34" i="6"/>
  <c r="M36" i="6"/>
  <c r="F182" i="2" s="1"/>
  <c r="L38" i="6"/>
  <c r="E41" i="6"/>
  <c r="E42" i="6" s="1"/>
  <c r="E44" i="6" s="1"/>
  <c r="S40" i="6"/>
  <c r="R40" i="6"/>
  <c r="H40" i="6"/>
  <c r="J40" i="6" s="1"/>
  <c r="G40" i="6"/>
  <c r="S10" i="6"/>
  <c r="R10" i="6"/>
  <c r="G10" i="6"/>
  <c r="H10" i="6"/>
  <c r="K94" i="2" l="1"/>
  <c r="I183" i="2"/>
  <c r="K183" i="2" s="1"/>
  <c r="L183" i="2" s="1"/>
  <c r="M183" i="2"/>
  <c r="O39" i="6"/>
  <c r="G185" i="2"/>
  <c r="H185" i="2" s="1"/>
  <c r="I120" i="2"/>
  <c r="K120" i="2" s="1"/>
  <c r="L120" i="2" s="1"/>
  <c r="M120" i="2"/>
  <c r="M121" i="2"/>
  <c r="I121" i="2"/>
  <c r="K121" i="2" s="1"/>
  <c r="L121" i="2" s="1"/>
  <c r="F122" i="2"/>
  <c r="U11" i="6"/>
  <c r="G159" i="2"/>
  <c r="H159" i="2" s="1"/>
  <c r="U9" i="6"/>
  <c r="G157" i="2"/>
  <c r="O9" i="6"/>
  <c r="M156" i="2"/>
  <c r="I156" i="2"/>
  <c r="K156" i="2" s="1"/>
  <c r="L156" i="2" s="1"/>
  <c r="H44" i="6"/>
  <c r="J44" i="6" s="1"/>
  <c r="L44" i="6" s="1"/>
  <c r="G44" i="6"/>
  <c r="I44" i="6" s="1"/>
  <c r="K44" i="6" s="1"/>
  <c r="S44" i="6"/>
  <c r="R44" i="6"/>
  <c r="G97" i="2"/>
  <c r="H97" i="2" s="1"/>
  <c r="I97" i="2" s="1"/>
  <c r="T15" i="6"/>
  <c r="F163" i="2"/>
  <c r="F103" i="2"/>
  <c r="U39" i="6"/>
  <c r="G125" i="2"/>
  <c r="H125" i="2" s="1"/>
  <c r="I123" i="2"/>
  <c r="K123" i="2" s="1"/>
  <c r="L123" i="2" s="1"/>
  <c r="M123" i="2"/>
  <c r="H157" i="2"/>
  <c r="G42" i="6"/>
  <c r="I42" i="6" s="1"/>
  <c r="K42" i="6" s="1"/>
  <c r="H42" i="6"/>
  <c r="J42" i="6" s="1"/>
  <c r="L42" i="6" s="1"/>
  <c r="R42" i="6"/>
  <c r="S42" i="6"/>
  <c r="N15" i="6"/>
  <c r="H13" i="6"/>
  <c r="J13" i="6" s="1"/>
  <c r="L13" i="6" s="1"/>
  <c r="G13" i="6"/>
  <c r="I13" i="6" s="1"/>
  <c r="K13" i="6" s="1"/>
  <c r="S13" i="6"/>
  <c r="R13" i="6"/>
  <c r="L94" i="2"/>
  <c r="O11" i="6"/>
  <c r="E60" i="8"/>
  <c r="E78" i="8"/>
  <c r="B67" i="8"/>
  <c r="C18" i="8"/>
  <c r="K18" i="8" s="1"/>
  <c r="L17" i="8"/>
  <c r="B38" i="8"/>
  <c r="E38" i="8"/>
  <c r="A19" i="8"/>
  <c r="F18" i="8"/>
  <c r="G18" i="8" s="1"/>
  <c r="M18" i="8" s="1"/>
  <c r="D18" i="8"/>
  <c r="M96" i="2"/>
  <c r="N36" i="6"/>
  <c r="G182" i="2" s="1"/>
  <c r="H182" i="2" s="1"/>
  <c r="T36" i="6"/>
  <c r="M12" i="6"/>
  <c r="I10" i="6"/>
  <c r="K10" i="6" s="1"/>
  <c r="J10" i="6"/>
  <c r="L10" i="6" s="1"/>
  <c r="G99" i="2"/>
  <c r="H99" i="2" s="1"/>
  <c r="I99" i="2" s="1"/>
  <c r="K99" i="2" s="1"/>
  <c r="L99" i="2" s="1"/>
  <c r="M38" i="6"/>
  <c r="F184" i="2" s="1"/>
  <c r="I40" i="6"/>
  <c r="K40" i="6" s="1"/>
  <c r="L40" i="6"/>
  <c r="E43" i="6"/>
  <c r="S41" i="6"/>
  <c r="R41" i="6"/>
  <c r="H41" i="6"/>
  <c r="J41" i="6" s="1"/>
  <c r="G41" i="6"/>
  <c r="M182" i="2" l="1"/>
  <c r="I182" i="2"/>
  <c r="K182" i="2" s="1"/>
  <c r="L182" i="2" s="1"/>
  <c r="I185" i="2"/>
  <c r="K185" i="2" s="1"/>
  <c r="L185" i="2" s="1"/>
  <c r="M185" i="2"/>
  <c r="I125" i="2"/>
  <c r="K125" i="2" s="1"/>
  <c r="L125" i="2" s="1"/>
  <c r="M125" i="2"/>
  <c r="I159" i="2"/>
  <c r="K159" i="2" s="1"/>
  <c r="L159" i="2" s="1"/>
  <c r="M159" i="2"/>
  <c r="M13" i="6"/>
  <c r="T13" i="6" s="1"/>
  <c r="I157" i="2"/>
  <c r="K157" i="2" s="1"/>
  <c r="L157" i="2" s="1"/>
  <c r="M157" i="2"/>
  <c r="M44" i="6"/>
  <c r="F190" i="2" s="1"/>
  <c r="T12" i="6"/>
  <c r="F160" i="2"/>
  <c r="O36" i="6"/>
  <c r="G122" i="2"/>
  <c r="H122" i="2" s="1"/>
  <c r="N38" i="6"/>
  <c r="F124" i="2"/>
  <c r="U15" i="6"/>
  <c r="G103" i="2"/>
  <c r="H103" i="2" s="1"/>
  <c r="G163" i="2"/>
  <c r="H163" i="2" s="1"/>
  <c r="O15" i="6"/>
  <c r="M42" i="6"/>
  <c r="U36" i="6"/>
  <c r="M99" i="2"/>
  <c r="K97" i="2"/>
  <c r="E61" i="8"/>
  <c r="E79" i="8"/>
  <c r="B68" i="8"/>
  <c r="C19" i="8"/>
  <c r="K19" i="8" s="1"/>
  <c r="L18" i="8"/>
  <c r="B39" i="8"/>
  <c r="E39" i="8"/>
  <c r="A20" i="8"/>
  <c r="F19" i="8"/>
  <c r="G19" i="8" s="1"/>
  <c r="M19" i="8" s="1"/>
  <c r="D19" i="8"/>
  <c r="M97" i="2"/>
  <c r="F100" i="2"/>
  <c r="T38" i="6"/>
  <c r="N12" i="6"/>
  <c r="M10" i="6"/>
  <c r="M40" i="6"/>
  <c r="F186" i="2" s="1"/>
  <c r="I41" i="6"/>
  <c r="K41" i="6" s="1"/>
  <c r="E45" i="6"/>
  <c r="S43" i="6"/>
  <c r="R43" i="6"/>
  <c r="H43" i="6"/>
  <c r="J43" i="6" s="1"/>
  <c r="G43" i="6"/>
  <c r="L41" i="6"/>
  <c r="S14" i="6"/>
  <c r="R14" i="6"/>
  <c r="H14" i="6"/>
  <c r="G14" i="6"/>
  <c r="G124" i="2" l="1"/>
  <c r="H124" i="2" s="1"/>
  <c r="I124" i="2" s="1"/>
  <c r="K124" i="2" s="1"/>
  <c r="L124" i="2" s="1"/>
  <c r="G184" i="2"/>
  <c r="H184" i="2" s="1"/>
  <c r="F128" i="2"/>
  <c r="F188" i="2"/>
  <c r="U38" i="6"/>
  <c r="O38" i="6"/>
  <c r="N13" i="6"/>
  <c r="U13" i="6" s="1"/>
  <c r="M103" i="2"/>
  <c r="I103" i="2"/>
  <c r="K103" i="2" s="1"/>
  <c r="L103" i="2" s="1"/>
  <c r="M122" i="2"/>
  <c r="I122" i="2"/>
  <c r="K122" i="2" s="1"/>
  <c r="L122" i="2" s="1"/>
  <c r="M163" i="2"/>
  <c r="I163" i="2"/>
  <c r="K163" i="2" s="1"/>
  <c r="L163" i="2" s="1"/>
  <c r="F130" i="2"/>
  <c r="N44" i="6"/>
  <c r="T44" i="6"/>
  <c r="N10" i="6"/>
  <c r="O10" i="6" s="1"/>
  <c r="F158" i="2"/>
  <c r="U12" i="6"/>
  <c r="G160" i="2"/>
  <c r="H160" i="2" s="1"/>
  <c r="F126" i="2"/>
  <c r="F101" i="2"/>
  <c r="F161" i="2"/>
  <c r="T42" i="6"/>
  <c r="N42" i="6"/>
  <c r="G188" i="2" s="1"/>
  <c r="O13" i="6"/>
  <c r="L97" i="2"/>
  <c r="O12" i="6"/>
  <c r="E62" i="8"/>
  <c r="E80" i="8"/>
  <c r="B69" i="8"/>
  <c r="C20" i="8"/>
  <c r="K20" i="8" s="1"/>
  <c r="L19" i="8"/>
  <c r="B40" i="8"/>
  <c r="E40" i="8"/>
  <c r="A21" i="8"/>
  <c r="F20" i="8"/>
  <c r="G20" i="8" s="1"/>
  <c r="M20" i="8" s="1"/>
  <c r="D20" i="8"/>
  <c r="F98" i="2"/>
  <c r="T40" i="6"/>
  <c r="T10" i="6"/>
  <c r="G100" i="2"/>
  <c r="H100" i="2" s="1"/>
  <c r="M100" i="2" s="1"/>
  <c r="N40" i="6"/>
  <c r="G186" i="2" s="1"/>
  <c r="H186" i="2" s="1"/>
  <c r="I14" i="6"/>
  <c r="K14" i="6" s="1"/>
  <c r="I43" i="6"/>
  <c r="K43" i="6" s="1"/>
  <c r="J14" i="6"/>
  <c r="L14" i="6" s="1"/>
  <c r="M41" i="6"/>
  <c r="F187" i="2" s="1"/>
  <c r="S18" i="6"/>
  <c r="R18" i="6"/>
  <c r="G18" i="6"/>
  <c r="H18" i="6"/>
  <c r="L43" i="6"/>
  <c r="S45" i="6"/>
  <c r="R45" i="6"/>
  <c r="H45" i="6"/>
  <c r="J45" i="6" s="1"/>
  <c r="G45" i="6"/>
  <c r="M186" i="2" l="1"/>
  <c r="I186" i="2"/>
  <c r="K186" i="2" s="1"/>
  <c r="L186" i="2" s="1"/>
  <c r="H188" i="2"/>
  <c r="O44" i="6"/>
  <c r="G190" i="2"/>
  <c r="H190" i="2" s="1"/>
  <c r="M184" i="2"/>
  <c r="I184" i="2"/>
  <c r="K184" i="2" s="1"/>
  <c r="L184" i="2" s="1"/>
  <c r="M124" i="2"/>
  <c r="G101" i="2"/>
  <c r="H101" i="2" s="1"/>
  <c r="M101" i="2" s="1"/>
  <c r="G161" i="2"/>
  <c r="F127" i="2"/>
  <c r="U42" i="6"/>
  <c r="G128" i="2"/>
  <c r="H128" i="2" s="1"/>
  <c r="M160" i="2"/>
  <c r="I160" i="2"/>
  <c r="K160" i="2" s="1"/>
  <c r="L160" i="2" s="1"/>
  <c r="O40" i="6"/>
  <c r="G126" i="2"/>
  <c r="H126" i="2" s="1"/>
  <c r="G98" i="2"/>
  <c r="H98" i="2" s="1"/>
  <c r="G158" i="2"/>
  <c r="H158" i="2" s="1"/>
  <c r="U10" i="6"/>
  <c r="H161" i="2"/>
  <c r="U44" i="6"/>
  <c r="G130" i="2"/>
  <c r="H130" i="2" s="1"/>
  <c r="O42" i="6"/>
  <c r="G16" i="6"/>
  <c r="I16" i="6" s="1"/>
  <c r="K16" i="6" s="1"/>
  <c r="H16" i="6"/>
  <c r="J16" i="6" s="1"/>
  <c r="L16" i="6" s="1"/>
  <c r="S16" i="6"/>
  <c r="R16" i="6"/>
  <c r="H23" i="6"/>
  <c r="J23" i="6" s="1"/>
  <c r="L23" i="6" s="1"/>
  <c r="G23" i="6"/>
  <c r="I23" i="6" s="1"/>
  <c r="K23" i="6" s="1"/>
  <c r="S23" i="6"/>
  <c r="R23" i="6"/>
  <c r="G22" i="6"/>
  <c r="I22" i="6" s="1"/>
  <c r="K22" i="6" s="1"/>
  <c r="H22" i="6"/>
  <c r="J22" i="6" s="1"/>
  <c r="L22" i="6" s="1"/>
  <c r="S22" i="6"/>
  <c r="R22" i="6"/>
  <c r="E81" i="8"/>
  <c r="B70" i="8"/>
  <c r="C21" i="8"/>
  <c r="K21" i="8" s="1"/>
  <c r="L20" i="8"/>
  <c r="B41" i="8"/>
  <c r="E41" i="8"/>
  <c r="A22" i="8"/>
  <c r="F21" i="8"/>
  <c r="G21" i="8" s="1"/>
  <c r="M21" i="8" s="1"/>
  <c r="D21" i="8"/>
  <c r="I100" i="2"/>
  <c r="K100" i="2" s="1"/>
  <c r="L100" i="2" s="1"/>
  <c r="U40" i="6"/>
  <c r="T41" i="6"/>
  <c r="N41" i="6"/>
  <c r="M14" i="6"/>
  <c r="M43" i="6"/>
  <c r="F189" i="2" s="1"/>
  <c r="I45" i="6"/>
  <c r="K45" i="6" s="1"/>
  <c r="J18" i="6"/>
  <c r="L18" i="6" s="1"/>
  <c r="I18" i="6"/>
  <c r="K18" i="6" s="1"/>
  <c r="L45" i="6"/>
  <c r="S19" i="6"/>
  <c r="R19" i="6"/>
  <c r="G19" i="6"/>
  <c r="H19" i="6"/>
  <c r="F20" i="6"/>
  <c r="M188" i="2" l="1"/>
  <c r="I188" i="2"/>
  <c r="K188" i="2" s="1"/>
  <c r="L188" i="2" s="1"/>
  <c r="U41" i="6"/>
  <c r="G187" i="2"/>
  <c r="H187" i="2" s="1"/>
  <c r="M190" i="2"/>
  <c r="I190" i="2"/>
  <c r="K190" i="2" s="1"/>
  <c r="L190" i="2" s="1"/>
  <c r="I101" i="2"/>
  <c r="K101" i="2" s="1"/>
  <c r="L101" i="2" s="1"/>
  <c r="I98" i="2"/>
  <c r="K98" i="2" s="1"/>
  <c r="M98" i="2"/>
  <c r="I126" i="2"/>
  <c r="K126" i="2" s="1"/>
  <c r="L126" i="2" s="1"/>
  <c r="M126" i="2"/>
  <c r="I130" i="2"/>
  <c r="K130" i="2" s="1"/>
  <c r="L130" i="2" s="1"/>
  <c r="M130" i="2"/>
  <c r="M158" i="2"/>
  <c r="I158" i="2"/>
  <c r="K158" i="2" s="1"/>
  <c r="L158" i="2" s="1"/>
  <c r="I128" i="2"/>
  <c r="K128" i="2" s="1"/>
  <c r="L128" i="2" s="1"/>
  <c r="M128" i="2"/>
  <c r="O41" i="6"/>
  <c r="G127" i="2"/>
  <c r="H127" i="2" s="1"/>
  <c r="T43" i="6"/>
  <c r="F129" i="2"/>
  <c r="N14" i="6"/>
  <c r="F162" i="2"/>
  <c r="I161" i="2"/>
  <c r="K161" i="2" s="1"/>
  <c r="L161" i="2" s="1"/>
  <c r="M161" i="2"/>
  <c r="M22" i="6"/>
  <c r="M23" i="6"/>
  <c r="M16" i="6"/>
  <c r="F102" i="2"/>
  <c r="E82" i="8"/>
  <c r="B71" i="8"/>
  <c r="C22" i="8"/>
  <c r="K22" i="8" s="1"/>
  <c r="L21" i="8"/>
  <c r="B42" i="8"/>
  <c r="E42" i="8"/>
  <c r="A23" i="8"/>
  <c r="F22" i="8"/>
  <c r="G22" i="8" s="1"/>
  <c r="M22" i="8" s="1"/>
  <c r="D22" i="8"/>
  <c r="T14" i="6"/>
  <c r="N43" i="6"/>
  <c r="G189" i="2" s="1"/>
  <c r="H189" i="2" s="1"/>
  <c r="M18" i="6"/>
  <c r="F166" i="2" s="1"/>
  <c r="J19" i="6"/>
  <c r="L19" i="6" s="1"/>
  <c r="I19" i="6"/>
  <c r="K19" i="6" s="1"/>
  <c r="M45" i="6"/>
  <c r="S17" i="6"/>
  <c r="R17" i="6"/>
  <c r="G17" i="6"/>
  <c r="H17" i="6"/>
  <c r="F24" i="6"/>
  <c r="M189" i="2" l="1"/>
  <c r="I189" i="2"/>
  <c r="K189" i="2" s="1"/>
  <c r="L189" i="2" s="1"/>
  <c r="F111" i="2"/>
  <c r="F171" i="2"/>
  <c r="F110" i="2"/>
  <c r="F170" i="2"/>
  <c r="F131" i="2"/>
  <c r="F191" i="2"/>
  <c r="T16" i="6"/>
  <c r="F164" i="2"/>
  <c r="I187" i="2"/>
  <c r="K187" i="2" s="1"/>
  <c r="L187" i="2" s="1"/>
  <c r="M187" i="2"/>
  <c r="T23" i="6"/>
  <c r="N22" i="6"/>
  <c r="N23" i="6"/>
  <c r="I127" i="2"/>
  <c r="K127" i="2" s="1"/>
  <c r="L127" i="2" s="1"/>
  <c r="M127" i="2"/>
  <c r="U22" i="6"/>
  <c r="U14" i="6"/>
  <c r="G162" i="2"/>
  <c r="H162" i="2" s="1"/>
  <c r="T22" i="6"/>
  <c r="N16" i="6"/>
  <c r="F104" i="2"/>
  <c r="G129" i="2"/>
  <c r="H129" i="2" s="1"/>
  <c r="G102" i="2"/>
  <c r="H102" i="2" s="1"/>
  <c r="I102" i="2" s="1"/>
  <c r="K102" i="2" s="1"/>
  <c r="L102" i="2" s="1"/>
  <c r="O14" i="6"/>
  <c r="O98" i="2"/>
  <c r="L98" i="2"/>
  <c r="B72" i="8"/>
  <c r="C23" i="8"/>
  <c r="K23" i="8" s="1"/>
  <c r="L22" i="8"/>
  <c r="A24" i="8"/>
  <c r="F23" i="8"/>
  <c r="G23" i="8" s="1"/>
  <c r="M23" i="8" s="1"/>
  <c r="U43" i="6"/>
  <c r="N45" i="6"/>
  <c r="G191" i="2" s="1"/>
  <c r="F106" i="2"/>
  <c r="O43" i="6"/>
  <c r="M19" i="6"/>
  <c r="F167" i="2" s="1"/>
  <c r="T18" i="6"/>
  <c r="J17" i="6"/>
  <c r="L17" i="6" s="1"/>
  <c r="N18" i="6"/>
  <c r="G166" i="2" s="1"/>
  <c r="H166" i="2" s="1"/>
  <c r="T45" i="6"/>
  <c r="I17" i="6"/>
  <c r="K17" i="6" s="1"/>
  <c r="R21" i="6"/>
  <c r="S21" i="6"/>
  <c r="G21" i="6"/>
  <c r="H21" i="6"/>
  <c r="I166" i="2" l="1"/>
  <c r="K166" i="2" s="1"/>
  <c r="L166" i="2" s="1"/>
  <c r="M166" i="2"/>
  <c r="U23" i="6"/>
  <c r="G171" i="2"/>
  <c r="H171" i="2" s="1"/>
  <c r="O16" i="6"/>
  <c r="G164" i="2"/>
  <c r="H164" i="2" s="1"/>
  <c r="G110" i="2"/>
  <c r="H110" i="2" s="1"/>
  <c r="I110" i="2" s="1"/>
  <c r="K110" i="2" s="1"/>
  <c r="L110" i="2" s="1"/>
  <c r="G170" i="2"/>
  <c r="H170" i="2" s="1"/>
  <c r="H191" i="2"/>
  <c r="G111" i="2"/>
  <c r="H111" i="2" s="1"/>
  <c r="M111" i="2" s="1"/>
  <c r="O23" i="6"/>
  <c r="O22" i="6"/>
  <c r="M162" i="2"/>
  <c r="I162" i="2"/>
  <c r="K162" i="2" s="1"/>
  <c r="L162" i="2" s="1"/>
  <c r="I129" i="2"/>
  <c r="K129" i="2" s="1"/>
  <c r="L129" i="2" s="1"/>
  <c r="M129" i="2"/>
  <c r="O45" i="6"/>
  <c r="G131" i="2"/>
  <c r="H131" i="2" s="1"/>
  <c r="U16" i="6"/>
  <c r="G104" i="2"/>
  <c r="H104" i="2" s="1"/>
  <c r="O18" i="6"/>
  <c r="M102" i="2"/>
  <c r="T19" i="6"/>
  <c r="N19" i="6"/>
  <c r="G167" i="2" s="1"/>
  <c r="H167" i="2" s="1"/>
  <c r="F107" i="2"/>
  <c r="U45" i="6"/>
  <c r="E84" i="8"/>
  <c r="B73" i="8"/>
  <c r="D24" i="8"/>
  <c r="C25" i="8" s="1"/>
  <c r="K24" i="8" s="1"/>
  <c r="F24" i="8"/>
  <c r="G24" i="8" s="1"/>
  <c r="A25" i="8"/>
  <c r="D23" i="8"/>
  <c r="M17" i="6"/>
  <c r="F165" i="2" s="1"/>
  <c r="J21" i="6"/>
  <c r="L21" i="6" s="1"/>
  <c r="I21" i="6"/>
  <c r="K21" i="6" s="1"/>
  <c r="U18" i="6"/>
  <c r="G106" i="2"/>
  <c r="H106" i="2" s="1"/>
  <c r="I106" i="2" s="1"/>
  <c r="K106" i="2" s="1"/>
  <c r="L106" i="2" s="1"/>
  <c r="S20" i="6"/>
  <c r="R20" i="6"/>
  <c r="G20" i="6"/>
  <c r="H20" i="6"/>
  <c r="F27" i="6"/>
  <c r="F25" i="6" s="1"/>
  <c r="I111" i="2" l="1"/>
  <c r="K111" i="2" s="1"/>
  <c r="L111" i="2" s="1"/>
  <c r="M110" i="2"/>
  <c r="I167" i="2"/>
  <c r="K167" i="2" s="1"/>
  <c r="L167" i="2" s="1"/>
  <c r="M167" i="2"/>
  <c r="I170" i="2"/>
  <c r="K170" i="2" s="1"/>
  <c r="L170" i="2" s="1"/>
  <c r="M170" i="2"/>
  <c r="I171" i="2"/>
  <c r="K171" i="2" s="1"/>
  <c r="L171" i="2" s="1"/>
  <c r="M171" i="2"/>
  <c r="M164" i="2"/>
  <c r="I164" i="2"/>
  <c r="K164" i="2" s="1"/>
  <c r="L164" i="2" s="1"/>
  <c r="T17" i="6"/>
  <c r="M191" i="2"/>
  <c r="I191" i="2"/>
  <c r="M104" i="2"/>
  <c r="I104" i="2"/>
  <c r="N17" i="6"/>
  <c r="I131" i="2"/>
  <c r="K131" i="2" s="1"/>
  <c r="L131" i="2" s="1"/>
  <c r="M131" i="2"/>
  <c r="U19" i="6"/>
  <c r="O19" i="6"/>
  <c r="G107" i="2"/>
  <c r="H107" i="2" s="1"/>
  <c r="I107" i="2" s="1"/>
  <c r="K107" i="2" s="1"/>
  <c r="L107" i="2" s="1"/>
  <c r="E85" i="8"/>
  <c r="B74" i="8"/>
  <c r="C24" i="8"/>
  <c r="L23" i="8"/>
  <c r="F25" i="8"/>
  <c r="G25" i="8" s="1"/>
  <c r="M24" i="8" s="1"/>
  <c r="D25" i="8"/>
  <c r="A26" i="8"/>
  <c r="F105" i="2"/>
  <c r="M106" i="2"/>
  <c r="M21" i="6"/>
  <c r="F169" i="2" s="1"/>
  <c r="I20" i="6"/>
  <c r="K20" i="6" s="1"/>
  <c r="J20" i="6"/>
  <c r="L20" i="6" s="1"/>
  <c r="S24" i="6"/>
  <c r="R24" i="6"/>
  <c r="G24" i="6"/>
  <c r="H24" i="6"/>
  <c r="G105" i="2" l="1"/>
  <c r="G165" i="2"/>
  <c r="H165" i="2" s="1"/>
  <c r="K191" i="2"/>
  <c r="K104" i="2"/>
  <c r="U17" i="6"/>
  <c r="T21" i="6"/>
  <c r="O17" i="6"/>
  <c r="H26" i="6"/>
  <c r="J26" i="6" s="1"/>
  <c r="L26" i="6" s="1"/>
  <c r="G26" i="6"/>
  <c r="I26" i="6" s="1"/>
  <c r="K26" i="6" s="1"/>
  <c r="S26" i="6"/>
  <c r="R26" i="6"/>
  <c r="M107" i="2"/>
  <c r="H105" i="2"/>
  <c r="I105" i="2" s="1"/>
  <c r="E86" i="8"/>
  <c r="B75" i="8"/>
  <c r="C26" i="8"/>
  <c r="K25" i="8" s="1"/>
  <c r="L24" i="8"/>
  <c r="F26" i="8"/>
  <c r="G26" i="8" s="1"/>
  <c r="M25" i="8" s="1"/>
  <c r="D26" i="8"/>
  <c r="A27" i="8"/>
  <c r="N21" i="6"/>
  <c r="G169" i="2" s="1"/>
  <c r="H169" i="2" s="1"/>
  <c r="F109" i="2"/>
  <c r="M20" i="6"/>
  <c r="F168" i="2" s="1"/>
  <c r="J24" i="6"/>
  <c r="L24" i="6" s="1"/>
  <c r="I24" i="6"/>
  <c r="K24" i="6" s="1"/>
  <c r="S28" i="6"/>
  <c r="R28" i="6"/>
  <c r="G28" i="6"/>
  <c r="H28" i="6"/>
  <c r="I169" i="2" l="1"/>
  <c r="K169" i="2" s="1"/>
  <c r="L169" i="2" s="1"/>
  <c r="M169" i="2"/>
  <c r="I165" i="2"/>
  <c r="K165" i="2" s="1"/>
  <c r="L165" i="2" s="1"/>
  <c r="M165" i="2"/>
  <c r="L104" i="2"/>
  <c r="L191" i="2"/>
  <c r="G109" i="2"/>
  <c r="M26" i="6"/>
  <c r="F174" i="2" s="1"/>
  <c r="H25" i="6"/>
  <c r="J25" i="6" s="1"/>
  <c r="L25" i="6" s="1"/>
  <c r="G25" i="6"/>
  <c r="I25" i="6" s="1"/>
  <c r="K25" i="6" s="1"/>
  <c r="S25" i="6"/>
  <c r="R25" i="6"/>
  <c r="F108" i="2"/>
  <c r="K105" i="2"/>
  <c r="M105" i="2"/>
  <c r="E87" i="8"/>
  <c r="B76" i="8"/>
  <c r="C27" i="8"/>
  <c r="K26" i="8" s="1"/>
  <c r="L25" i="8"/>
  <c r="F27" i="8"/>
  <c r="G27" i="8" s="1"/>
  <c r="M26" i="8" s="1"/>
  <c r="D27" i="8"/>
  <c r="A28" i="8"/>
  <c r="H109" i="2"/>
  <c r="U21" i="6"/>
  <c r="O21" i="6"/>
  <c r="M24" i="6"/>
  <c r="F172" i="2" s="1"/>
  <c r="I28" i="6"/>
  <c r="K28" i="6" s="1"/>
  <c r="J28" i="6"/>
  <c r="L28" i="6" s="1"/>
  <c r="N20" i="6"/>
  <c r="G168" i="2" s="1"/>
  <c r="H168" i="2" s="1"/>
  <c r="T20" i="6"/>
  <c r="S27" i="6"/>
  <c r="R27" i="6"/>
  <c r="G27" i="6"/>
  <c r="H27" i="6"/>
  <c r="I168" i="2" l="1"/>
  <c r="K168" i="2" s="1"/>
  <c r="L168" i="2" s="1"/>
  <c r="M168" i="2"/>
  <c r="N26" i="6"/>
  <c r="F114" i="2"/>
  <c r="T24" i="6"/>
  <c r="T26" i="6"/>
  <c r="M25" i="6"/>
  <c r="F173" i="2" s="1"/>
  <c r="L105" i="2"/>
  <c r="E88" i="8"/>
  <c r="B77" i="8"/>
  <c r="C28" i="8"/>
  <c r="K27" i="8" s="1"/>
  <c r="L26" i="8"/>
  <c r="F28" i="8"/>
  <c r="G28" i="8" s="1"/>
  <c r="M27" i="8" s="1"/>
  <c r="D28" i="8"/>
  <c r="A29" i="8"/>
  <c r="N24" i="6"/>
  <c r="G172" i="2" s="1"/>
  <c r="H172" i="2" s="1"/>
  <c r="M109" i="2"/>
  <c r="I109" i="2"/>
  <c r="K109" i="2" s="1"/>
  <c r="L109" i="2" s="1"/>
  <c r="F112" i="2"/>
  <c r="M28" i="6"/>
  <c r="F176" i="2" s="1"/>
  <c r="J27" i="6"/>
  <c r="L27" i="6" s="1"/>
  <c r="I27" i="6"/>
  <c r="K27" i="6" s="1"/>
  <c r="U20" i="6"/>
  <c r="G108" i="2"/>
  <c r="H108" i="2" s="1"/>
  <c r="O20" i="6"/>
  <c r="M172" i="2" l="1"/>
  <c r="I172" i="2"/>
  <c r="K172" i="2" s="1"/>
  <c r="L172" i="2" s="1"/>
  <c r="O26" i="6"/>
  <c r="G174" i="2"/>
  <c r="H174" i="2" s="1"/>
  <c r="N28" i="6"/>
  <c r="T25" i="6"/>
  <c r="F113" i="2"/>
  <c r="U24" i="6"/>
  <c r="U26" i="6"/>
  <c r="G114" i="2"/>
  <c r="H114" i="2" s="1"/>
  <c r="N25" i="6"/>
  <c r="G173" i="2" s="1"/>
  <c r="H173" i="2" s="1"/>
  <c r="F116" i="2"/>
  <c r="G112" i="2"/>
  <c r="H112" i="2" s="1"/>
  <c r="E89" i="8"/>
  <c r="B78" i="8"/>
  <c r="C29" i="8"/>
  <c r="O4" i="8" s="1"/>
  <c r="L27" i="8"/>
  <c r="F29" i="8"/>
  <c r="G29" i="8" s="1"/>
  <c r="Q4" i="8" s="1"/>
  <c r="D29" i="8"/>
  <c r="A30" i="8"/>
  <c r="T28" i="6"/>
  <c r="O24" i="6"/>
  <c r="M27" i="6"/>
  <c r="F175" i="2" s="1"/>
  <c r="I108" i="2"/>
  <c r="M108" i="2"/>
  <c r="I173" i="2" l="1"/>
  <c r="K173" i="2" s="1"/>
  <c r="L173" i="2" s="1"/>
  <c r="M173" i="2"/>
  <c r="M174" i="2"/>
  <c r="I174" i="2"/>
  <c r="K174" i="2" s="1"/>
  <c r="L174" i="2" s="1"/>
  <c r="O28" i="6"/>
  <c r="G176" i="2"/>
  <c r="H176" i="2" s="1"/>
  <c r="G116" i="2"/>
  <c r="H116" i="2" s="1"/>
  <c r="I116" i="2" s="1"/>
  <c r="K116" i="2" s="1"/>
  <c r="L116" i="2" s="1"/>
  <c r="I114" i="2"/>
  <c r="K114" i="2" s="1"/>
  <c r="L114" i="2" s="1"/>
  <c r="M114" i="2"/>
  <c r="U25" i="6"/>
  <c r="G113" i="2"/>
  <c r="H113" i="2" s="1"/>
  <c r="T27" i="6"/>
  <c r="U28" i="6"/>
  <c r="O25" i="6"/>
  <c r="I112" i="2"/>
  <c r="K112" i="2" s="1"/>
  <c r="L112" i="2" s="1"/>
  <c r="M112" i="2"/>
  <c r="K108" i="2"/>
  <c r="E90" i="8"/>
  <c r="B79" i="8"/>
  <c r="C30" i="8"/>
  <c r="O5" i="8" s="1"/>
  <c r="P4" i="8"/>
  <c r="F30" i="8"/>
  <c r="G30" i="8" s="1"/>
  <c r="Q5" i="8" s="1"/>
  <c r="D30" i="8"/>
  <c r="A31" i="8"/>
  <c r="F115" i="2"/>
  <c r="N27" i="6"/>
  <c r="G175" i="2" s="1"/>
  <c r="H175" i="2" s="1"/>
  <c r="I175" i="2" l="1"/>
  <c r="K175" i="2" s="1"/>
  <c r="L175" i="2" s="1"/>
  <c r="M175" i="2"/>
  <c r="M176" i="2"/>
  <c r="I176" i="2"/>
  <c r="AY11" i="4"/>
  <c r="M116" i="2"/>
  <c r="I113" i="2"/>
  <c r="M113" i="2"/>
  <c r="O27" i="6"/>
  <c r="L108" i="2"/>
  <c r="E91" i="8"/>
  <c r="B80" i="8"/>
  <c r="C31" i="8"/>
  <c r="O6" i="8" s="1"/>
  <c r="P5" i="8"/>
  <c r="F31" i="8"/>
  <c r="G31" i="8" s="1"/>
  <c r="Q6" i="8" s="1"/>
  <c r="D31" i="8"/>
  <c r="A32" i="8"/>
  <c r="G115" i="2"/>
  <c r="H115" i="2" s="1"/>
  <c r="M115" i="2" s="1"/>
  <c r="U27" i="6"/>
  <c r="BH11" i="4" l="1"/>
  <c r="BI11" i="4"/>
  <c r="K176" i="2"/>
  <c r="BL11" i="4"/>
  <c r="BN11" i="4"/>
  <c r="AX11" i="4"/>
  <c r="BO11" i="4"/>
  <c r="AV11" i="4"/>
  <c r="BJ11" i="4"/>
  <c r="AL11" i="4"/>
  <c r="BD11" i="4"/>
  <c r="BK11" i="4"/>
  <c r="K113" i="2"/>
  <c r="AU11" i="4"/>
  <c r="AF11" i="4"/>
  <c r="AO11" i="4"/>
  <c r="BM11" i="4"/>
  <c r="I115" i="2"/>
  <c r="DE7" i="4" s="1"/>
  <c r="E92" i="8"/>
  <c r="B81" i="8"/>
  <c r="C32" i="8"/>
  <c r="O7" i="8" s="1"/>
  <c r="P6" i="8"/>
  <c r="F32" i="8"/>
  <c r="G32" i="8" s="1"/>
  <c r="Q7" i="8" s="1"/>
  <c r="D32" i="8"/>
  <c r="A33" i="8"/>
  <c r="DG11" i="4"/>
  <c r="DG7" i="4" l="1"/>
  <c r="AO7" i="4"/>
  <c r="BK7" i="4"/>
  <c r="AF7" i="4"/>
  <c r="BD7" i="4"/>
  <c r="BN7" i="4"/>
  <c r="BJ7" i="4"/>
  <c r="AU7" i="4"/>
  <c r="AV7" i="4"/>
  <c r="BH7" i="4"/>
  <c r="BM7" i="4"/>
  <c r="L113" i="2"/>
  <c r="AX7" i="4"/>
  <c r="AY7" i="4"/>
  <c r="BL7" i="4"/>
  <c r="L176" i="2"/>
  <c r="AL7" i="4"/>
  <c r="BI7" i="4"/>
  <c r="BO7" i="4"/>
  <c r="DD7" i="4"/>
  <c r="DE11" i="4"/>
  <c r="DD11" i="4"/>
  <c r="DZ11" i="4"/>
  <c r="DN11" i="4"/>
  <c r="J11" i="4"/>
  <c r="DX11" i="4"/>
  <c r="J7" i="4"/>
  <c r="DT7" i="4"/>
  <c r="DS7" i="4"/>
  <c r="DX7" i="4"/>
  <c r="DW7" i="4"/>
  <c r="DV7" i="4"/>
  <c r="DZ7" i="4"/>
  <c r="DR7" i="4"/>
  <c r="ER11" i="4"/>
  <c r="K115" i="2"/>
  <c r="C8" i="4" s="1"/>
  <c r="ER7" i="4"/>
  <c r="DP7" i="4"/>
  <c r="DP11" i="4"/>
  <c r="BW11" i="4"/>
  <c r="ES11" i="4"/>
  <c r="CY11" i="4"/>
  <c r="CM11" i="4"/>
  <c r="Z11" i="4"/>
  <c r="AN11" i="4"/>
  <c r="BT11" i="4"/>
  <c r="EO11" i="4"/>
  <c r="T11" i="4"/>
  <c r="Q11" i="4"/>
  <c r="EV11" i="4"/>
  <c r="EF11" i="4"/>
  <c r="CQ11" i="4"/>
  <c r="CE11" i="4"/>
  <c r="DL11" i="4"/>
  <c r="CP11" i="4"/>
  <c r="EX11" i="4"/>
  <c r="EG11" i="4"/>
  <c r="CJ11" i="4"/>
  <c r="DH11" i="4"/>
  <c r="BF11" i="4"/>
  <c r="G27" i="1" s="1"/>
  <c r="DC11" i="4"/>
  <c r="AI11" i="4"/>
  <c r="C11" i="4"/>
  <c r="AM11" i="4"/>
  <c r="AZ11" i="4"/>
  <c r="M11" i="4"/>
  <c r="CG11" i="4"/>
  <c r="DY11" i="4"/>
  <c r="G82" i="1" s="1"/>
  <c r="AC11" i="4"/>
  <c r="G44" i="1"/>
  <c r="DI11" i="4"/>
  <c r="EY11" i="4"/>
  <c r="EL11" i="4"/>
  <c r="EE11" i="4"/>
  <c r="CK11" i="4"/>
  <c r="CS11" i="4"/>
  <c r="BU11" i="4"/>
  <c r="CF11" i="4"/>
  <c r="DF11" i="4"/>
  <c r="G99" i="1"/>
  <c r="BV11" i="4"/>
  <c r="AG11" i="4"/>
  <c r="EP11" i="4"/>
  <c r="EU11" i="4"/>
  <c r="DM11" i="4"/>
  <c r="AE11" i="4"/>
  <c r="L11" i="4"/>
  <c r="S11" i="4"/>
  <c r="G78" i="1" s="1"/>
  <c r="BX11" i="4"/>
  <c r="E11" i="4"/>
  <c r="AK11" i="4"/>
  <c r="EQ11" i="4"/>
  <c r="AP11" i="4"/>
  <c r="G42" i="1" s="1"/>
  <c r="BB11" i="4"/>
  <c r="N11" i="4"/>
  <c r="CI11" i="4"/>
  <c r="AD11" i="4"/>
  <c r="EH7" i="4"/>
  <c r="EO7" i="4"/>
  <c r="EY7" i="4"/>
  <c r="FC7" i="4"/>
  <c r="EL7" i="4"/>
  <c r="ED7" i="4"/>
  <c r="BP7" i="4"/>
  <c r="C61" i="1" s="1"/>
  <c r="DF7" i="4"/>
  <c r="DJ7" i="4"/>
  <c r="DY7" i="4"/>
  <c r="C82" i="1" s="1"/>
  <c r="CT7" i="4"/>
  <c r="CF7" i="4"/>
  <c r="CO7" i="4"/>
  <c r="P7" i="4"/>
  <c r="T7" i="4"/>
  <c r="AH7" i="4"/>
  <c r="AM7" i="4"/>
  <c r="AR7" i="4"/>
  <c r="AZ7" i="4"/>
  <c r="CW7" i="4"/>
  <c r="CM7" i="4"/>
  <c r="CQ7" i="4"/>
  <c r="CU7" i="4"/>
  <c r="CY7" i="4"/>
  <c r="EB7" i="4"/>
  <c r="EF7" i="4"/>
  <c r="DC7" i="4"/>
  <c r="N7" i="4"/>
  <c r="BY7" i="4"/>
  <c r="CI7" i="4"/>
  <c r="EI7" i="4"/>
  <c r="EP7" i="4"/>
  <c r="CZ7" i="4"/>
  <c r="EU7" i="4"/>
  <c r="EZ7" i="4"/>
  <c r="BR7" i="4"/>
  <c r="EM7" i="4"/>
  <c r="M7" i="4"/>
  <c r="BQ7" i="4"/>
  <c r="DH7" i="4"/>
  <c r="C99" i="1"/>
  <c r="CG7" i="4"/>
  <c r="BV7" i="4"/>
  <c r="AI7" i="4"/>
  <c r="AN7" i="4"/>
  <c r="AS7" i="4"/>
  <c r="BA7" i="4"/>
  <c r="C59" i="1" s="1"/>
  <c r="BF7" i="4"/>
  <c r="Q7" i="4"/>
  <c r="U7" i="4"/>
  <c r="CN7" i="4"/>
  <c r="CR7" i="4"/>
  <c r="CV7" i="4"/>
  <c r="D7" i="4"/>
  <c r="EC7" i="4"/>
  <c r="EG7" i="4"/>
  <c r="DI7" i="4"/>
  <c r="C97" i="1" s="1"/>
  <c r="EE7" i="4"/>
  <c r="I7" i="4"/>
  <c r="AK7" i="4"/>
  <c r="AQ7" i="4"/>
  <c r="AW7" i="4"/>
  <c r="H7" i="4"/>
  <c r="L7" i="4"/>
  <c r="CD7" i="4"/>
  <c r="CH7" i="4"/>
  <c r="CL7" i="4"/>
  <c r="CP7" i="4"/>
  <c r="X7" i="4"/>
  <c r="DM7" i="4"/>
  <c r="BE7" i="4"/>
  <c r="CE7" i="4"/>
  <c r="CC7" i="4"/>
  <c r="DA7" i="4"/>
  <c r="EV7" i="4"/>
  <c r="FA7" i="4"/>
  <c r="BS7" i="4"/>
  <c r="BW7" i="4"/>
  <c r="CA7" i="4"/>
  <c r="EJ7" i="4"/>
  <c r="EQ7" i="4"/>
  <c r="DK7" i="4"/>
  <c r="C114" i="1" s="1"/>
  <c r="Y7" i="4"/>
  <c r="AD7" i="4"/>
  <c r="F7" i="4"/>
  <c r="CJ7" i="4"/>
  <c r="AJ7" i="4"/>
  <c r="AP7" i="4"/>
  <c r="C42" i="1" s="1"/>
  <c r="AT7" i="4"/>
  <c r="BB7" i="4"/>
  <c r="BG7" i="4"/>
  <c r="R7" i="4"/>
  <c r="AE7" i="4"/>
  <c r="CK7" i="4"/>
  <c r="CS7" i="4"/>
  <c r="C7" i="4"/>
  <c r="E7" i="4"/>
  <c r="W7" i="4"/>
  <c r="AC7" i="4"/>
  <c r="BC7" i="4"/>
  <c r="BU7" i="4"/>
  <c r="C44" i="1"/>
  <c r="ET7" i="4"/>
  <c r="EX7" i="4"/>
  <c r="FB7" i="4"/>
  <c r="BT7" i="4"/>
  <c r="BX7" i="4"/>
  <c r="CB7" i="4"/>
  <c r="EN7" i="4"/>
  <c r="ES7" i="4"/>
  <c r="DL7" i="4"/>
  <c r="V7" i="4"/>
  <c r="Z7" i="4"/>
  <c r="EK7" i="4"/>
  <c r="K7" i="4"/>
  <c r="CX7" i="4"/>
  <c r="BZ7" i="4"/>
  <c r="O7" i="4"/>
  <c r="S7" i="4"/>
  <c r="C78" i="1" s="1"/>
  <c r="AG7" i="4"/>
  <c r="CX11" i="4"/>
  <c r="EJ11" i="4"/>
  <c r="CU11" i="4"/>
  <c r="CA11" i="4"/>
  <c r="V11" i="4"/>
  <c r="CH11" i="4"/>
  <c r="ET11" i="4"/>
  <c r="EC11" i="4"/>
  <c r="DA11" i="4"/>
  <c r="P11" i="4"/>
  <c r="D11" i="4"/>
  <c r="F11" i="4"/>
  <c r="BS11" i="4"/>
  <c r="EN11" i="4"/>
  <c r="BZ11" i="4"/>
  <c r="CR11" i="4"/>
  <c r="EK11" i="4"/>
  <c r="AS11" i="4"/>
  <c r="FB11" i="4"/>
  <c r="CL11" i="4"/>
  <c r="CB11" i="4"/>
  <c r="BQ11" i="4"/>
  <c r="BA11" i="4"/>
  <c r="G59" i="1" s="1"/>
  <c r="U11" i="4"/>
  <c r="EH11" i="4"/>
  <c r="AH11" i="4"/>
  <c r="G25" i="1" s="1"/>
  <c r="AR11" i="4"/>
  <c r="I11" i="4"/>
  <c r="CC11" i="4"/>
  <c r="DJ11" i="4"/>
  <c r="W11" i="4"/>
  <c r="BE11" i="4"/>
  <c r="FA11" i="4"/>
  <c r="FC11" i="4"/>
  <c r="ED11" i="4"/>
  <c r="EI11" i="4"/>
  <c r="CO11" i="4"/>
  <c r="CW11" i="4"/>
  <c r="BY11" i="4"/>
  <c r="CN11" i="4"/>
  <c r="X11" i="4"/>
  <c r="CD11" i="4"/>
  <c r="AW11" i="4"/>
  <c r="CZ11" i="4"/>
  <c r="EZ11" i="4"/>
  <c r="EM11" i="4"/>
  <c r="CT11" i="4"/>
  <c r="AJ11" i="4"/>
  <c r="O11" i="4"/>
  <c r="CV11" i="4"/>
  <c r="K11" i="4"/>
  <c r="BR11" i="4"/>
  <c r="BP11" i="4"/>
  <c r="G61" i="1" s="1"/>
  <c r="BC11" i="4"/>
  <c r="AQ11" i="4"/>
  <c r="H11" i="4"/>
  <c r="AT11" i="4"/>
  <c r="BG11" i="4"/>
  <c r="R11" i="4"/>
  <c r="DK11" i="4"/>
  <c r="Y11" i="4"/>
  <c r="EB11" i="4"/>
  <c r="E93" i="8"/>
  <c r="B82" i="8"/>
  <c r="C33" i="8"/>
  <c r="O8" i="8" s="1"/>
  <c r="P7" i="8"/>
  <c r="F33" i="8"/>
  <c r="G33" i="8" s="1"/>
  <c r="Q8" i="8" s="1"/>
  <c r="D33" i="8"/>
  <c r="A34" i="8"/>
  <c r="DC8" i="4" l="1"/>
  <c r="C77" i="16" s="1"/>
  <c r="H77" i="16" s="1"/>
  <c r="AU8" i="4"/>
  <c r="AL8" i="4"/>
  <c r="BN8" i="4"/>
  <c r="BN10" i="4" s="1"/>
  <c r="BN9" i="4" s="1"/>
  <c r="BJ8" i="4"/>
  <c r="AO8" i="4"/>
  <c r="BH8" i="4"/>
  <c r="BK8" i="4"/>
  <c r="BK10" i="4" s="1"/>
  <c r="BK9" i="4" s="1"/>
  <c r="AV8" i="4"/>
  <c r="BL8" i="4"/>
  <c r="BL10" i="4" s="1"/>
  <c r="BL9" i="4" s="1"/>
  <c r="BD8" i="4"/>
  <c r="AY8" i="4"/>
  <c r="BO8" i="4"/>
  <c r="AX8" i="4"/>
  <c r="AF8" i="4"/>
  <c r="AF10" i="4" s="1"/>
  <c r="AF9" i="4" s="1"/>
  <c r="BI8" i="4"/>
  <c r="BI10" i="4" s="1"/>
  <c r="BI9" i="4" s="1"/>
  <c r="BM8" i="4"/>
  <c r="DV8" i="4"/>
  <c r="DE8" i="4"/>
  <c r="C76" i="16" s="1"/>
  <c r="H76" i="16" s="1"/>
  <c r="DD8" i="4"/>
  <c r="DD10" i="4" s="1"/>
  <c r="DD9" i="4" s="1"/>
  <c r="DG8" i="4"/>
  <c r="DG10" i="4" s="1"/>
  <c r="DG9" i="4" s="1"/>
  <c r="AS8" i="4"/>
  <c r="C42" i="16" s="1"/>
  <c r="H42" i="16" s="1"/>
  <c r="C2" i="16"/>
  <c r="H2" i="16" s="1"/>
  <c r="CD8" i="4"/>
  <c r="CD10" i="4" s="1"/>
  <c r="CD9" i="4" s="1"/>
  <c r="ES8" i="4"/>
  <c r="L8" i="4"/>
  <c r="CB8" i="4"/>
  <c r="CB10" i="4" s="1"/>
  <c r="CB9" i="4" s="1"/>
  <c r="DR8" i="4"/>
  <c r="DR10" i="4" s="1"/>
  <c r="DR9" i="4" s="1"/>
  <c r="BZ8" i="4"/>
  <c r="BZ10" i="4" s="1"/>
  <c r="BZ9" i="4" s="1"/>
  <c r="DK8" i="4"/>
  <c r="AI8" i="4"/>
  <c r="C32" i="16" s="1"/>
  <c r="H32" i="16" s="1"/>
  <c r="CA8" i="4"/>
  <c r="CA10" i="4" s="1"/>
  <c r="CA9" i="4" s="1"/>
  <c r="CJ8" i="4"/>
  <c r="CJ10" i="4" s="1"/>
  <c r="CJ9" i="4" s="1"/>
  <c r="O8" i="4"/>
  <c r="BC8" i="4"/>
  <c r="C52" i="16" s="1"/>
  <c r="H52" i="16" s="1"/>
  <c r="W8" i="4"/>
  <c r="C22" i="16" s="1"/>
  <c r="H22" i="16" s="1"/>
  <c r="BR8" i="4"/>
  <c r="BR10" i="4" s="1"/>
  <c r="BR9" i="4" s="1"/>
  <c r="CP8" i="4"/>
  <c r="CP10" i="4" s="1"/>
  <c r="CP9" i="4" s="1"/>
  <c r="H8" i="4"/>
  <c r="C7" i="16" s="1"/>
  <c r="H7" i="16" s="1"/>
  <c r="AQ8" i="4"/>
  <c r="C40" i="16" s="1"/>
  <c r="H40" i="16" s="1"/>
  <c r="DS8" i="4"/>
  <c r="C89" i="16" s="1"/>
  <c r="H89" i="16" s="1"/>
  <c r="F116" i="1"/>
  <c r="DZ8" i="4"/>
  <c r="DX8" i="4"/>
  <c r="CF8" i="4"/>
  <c r="CF10" i="4" s="1"/>
  <c r="CF9" i="4" s="1"/>
  <c r="CX8" i="4"/>
  <c r="CX10" i="4" s="1"/>
  <c r="CX9" i="4" s="1"/>
  <c r="AN8" i="4"/>
  <c r="C37" i="16" s="1"/>
  <c r="H37" i="16" s="1"/>
  <c r="EN8" i="4"/>
  <c r="C116" i="16" s="1"/>
  <c r="H116" i="16" s="1"/>
  <c r="BX8" i="4"/>
  <c r="BX10" i="4" s="1"/>
  <c r="BX9" i="4" s="1"/>
  <c r="CV8" i="4"/>
  <c r="CV10" i="4" s="1"/>
  <c r="CV9" i="4" s="1"/>
  <c r="U8" i="4"/>
  <c r="U9" i="4" s="1"/>
  <c r="DT8" i="4"/>
  <c r="J8" i="4"/>
  <c r="C9" i="16" s="1"/>
  <c r="H9" i="16" s="1"/>
  <c r="CG8" i="4"/>
  <c r="CG10" i="4" s="1"/>
  <c r="CG9" i="4" s="1"/>
  <c r="D8" i="4"/>
  <c r="AW8" i="4"/>
  <c r="C46" i="16" s="1"/>
  <c r="H46" i="16" s="1"/>
  <c r="DY8" i="4"/>
  <c r="EI8" i="4"/>
  <c r="C112" i="16" s="1"/>
  <c r="H112" i="16" s="1"/>
  <c r="BV8" i="4"/>
  <c r="BV10" i="4" s="1"/>
  <c r="BV9" i="4" s="1"/>
  <c r="CT8" i="4"/>
  <c r="CT10" i="4" s="1"/>
  <c r="CT9" i="4" s="1"/>
  <c r="AK8" i="4"/>
  <c r="C34" i="16" s="1"/>
  <c r="H34" i="16" s="1"/>
  <c r="DW8" i="4"/>
  <c r="C93" i="16" s="1"/>
  <c r="H93" i="16" s="1"/>
  <c r="L115" i="2"/>
  <c r="EE8" i="4"/>
  <c r="C108" i="16" s="1"/>
  <c r="H108" i="16" s="1"/>
  <c r="DF8" i="4"/>
  <c r="CE8" i="4"/>
  <c r="CE10" i="4" s="1"/>
  <c r="CE9" i="4" s="1"/>
  <c r="CK8" i="4"/>
  <c r="CK10" i="4" s="1"/>
  <c r="CK9" i="4" s="1"/>
  <c r="CY8" i="4"/>
  <c r="CY9" i="4" s="1"/>
  <c r="K8" i="4"/>
  <c r="C10" i="16" s="1"/>
  <c r="H10" i="16" s="1"/>
  <c r="I8" i="4"/>
  <c r="C8" i="16" s="1"/>
  <c r="H8" i="16" s="1"/>
  <c r="N8" i="4"/>
  <c r="N9" i="4" s="1"/>
  <c r="AM8" i="4"/>
  <c r="C36" i="16" s="1"/>
  <c r="H36" i="16" s="1"/>
  <c r="AT8" i="4"/>
  <c r="C43" i="16" s="1"/>
  <c r="H43" i="16" s="1"/>
  <c r="AR8" i="4"/>
  <c r="C41" i="16" s="1"/>
  <c r="H41" i="16" s="1"/>
  <c r="BB8" i="4"/>
  <c r="BB9" i="4" s="1"/>
  <c r="DH8" i="4"/>
  <c r="DL8" i="4"/>
  <c r="DL9" i="4" s="1"/>
  <c r="V8" i="4"/>
  <c r="C21" i="16" s="1"/>
  <c r="H21" i="16" s="1"/>
  <c r="EF8" i="4"/>
  <c r="C109" i="16" s="1"/>
  <c r="H109" i="16" s="1"/>
  <c r="EO8" i="4"/>
  <c r="EJ8" i="4"/>
  <c r="EJ9" i="4" s="1"/>
  <c r="BS8" i="4"/>
  <c r="BS10" i="4" s="1"/>
  <c r="BS9" i="4" s="1"/>
  <c r="BY8" i="4"/>
  <c r="BY10" i="4" s="1"/>
  <c r="BY9" i="4" s="1"/>
  <c r="BW8" i="4"/>
  <c r="BW10" i="4" s="1"/>
  <c r="BW9" i="4" s="1"/>
  <c r="CC8" i="4"/>
  <c r="CC10" i="4" s="1"/>
  <c r="CC9" i="4" s="1"/>
  <c r="CQ8" i="4"/>
  <c r="CQ10" i="4" s="1"/>
  <c r="CQ9" i="4" s="1"/>
  <c r="CW8" i="4"/>
  <c r="CW10" i="4" s="1"/>
  <c r="CW9" i="4" s="1"/>
  <c r="CU8" i="4"/>
  <c r="CU10" i="4" s="1"/>
  <c r="CU9" i="4" s="1"/>
  <c r="E8" i="4"/>
  <c r="C4" i="16" s="1"/>
  <c r="H4" i="16" s="1"/>
  <c r="T8" i="4"/>
  <c r="C19" i="16" s="1"/>
  <c r="H19" i="16" s="1"/>
  <c r="AJ8" i="4"/>
  <c r="AH8" i="4"/>
  <c r="C31" i="16" s="1"/>
  <c r="H31" i="16" s="1"/>
  <c r="AP8" i="4"/>
  <c r="C39" i="16" s="1"/>
  <c r="H39" i="16" s="1"/>
  <c r="G10" i="1"/>
  <c r="G116" i="1"/>
  <c r="C116" i="1"/>
  <c r="C10" i="1"/>
  <c r="BQ8" i="4"/>
  <c r="BQ9" i="4" s="1"/>
  <c r="DI8" i="4"/>
  <c r="DJ8" i="4"/>
  <c r="C79" i="16" s="1"/>
  <c r="H79" i="16" s="1"/>
  <c r="DM8" i="4"/>
  <c r="AD8" i="4"/>
  <c r="AD9" i="4" s="1"/>
  <c r="EC8" i="4"/>
  <c r="C106" i="16" s="1"/>
  <c r="H106" i="16" s="1"/>
  <c r="ED8" i="4"/>
  <c r="C107" i="16" s="1"/>
  <c r="H107" i="16" s="1"/>
  <c r="EM8" i="4"/>
  <c r="EM9" i="4" s="1"/>
  <c r="EB8" i="4"/>
  <c r="C105" i="16" s="1"/>
  <c r="H105" i="16" s="1"/>
  <c r="EG8" i="4"/>
  <c r="C110" i="16" s="1"/>
  <c r="H110" i="16" s="1"/>
  <c r="EH8" i="4"/>
  <c r="C111" i="16" s="1"/>
  <c r="H111" i="16" s="1"/>
  <c r="EU8" i="4"/>
  <c r="C123" i="16" s="1"/>
  <c r="H123" i="16" s="1"/>
  <c r="EV8" i="4"/>
  <c r="C124" i="16" s="1"/>
  <c r="H124" i="16" s="1"/>
  <c r="FB8" i="4"/>
  <c r="FB9" i="4" s="1"/>
  <c r="FC8" i="4"/>
  <c r="FC9" i="4" s="1"/>
  <c r="EZ8" i="4"/>
  <c r="C129" i="16" s="1"/>
  <c r="H129" i="16" s="1"/>
  <c r="FA8" i="4"/>
  <c r="C130" i="16" s="1"/>
  <c r="H130" i="16" s="1"/>
  <c r="BT8" i="4"/>
  <c r="BT10" i="4" s="1"/>
  <c r="BT9" i="4" s="1"/>
  <c r="BU8" i="4"/>
  <c r="BU10" i="4" s="1"/>
  <c r="BU9" i="4" s="1"/>
  <c r="CH8" i="4"/>
  <c r="CH9" i="4" s="1"/>
  <c r="CI8" i="4"/>
  <c r="CI9" i="4" s="1"/>
  <c r="CN8" i="4"/>
  <c r="CN10" i="4" s="1"/>
  <c r="CN9" i="4" s="1"/>
  <c r="CO8" i="4"/>
  <c r="CO10" i="4" s="1"/>
  <c r="CO9" i="4" s="1"/>
  <c r="CL8" i="4"/>
  <c r="CL10" i="4" s="1"/>
  <c r="CL9" i="4" s="1"/>
  <c r="CM8" i="4"/>
  <c r="CM10" i="4" s="1"/>
  <c r="CM9" i="4" s="1"/>
  <c r="CR8" i="4"/>
  <c r="CR10" i="4" s="1"/>
  <c r="CR9" i="4" s="1"/>
  <c r="CS8" i="4"/>
  <c r="CS10" i="4" s="1"/>
  <c r="CS9" i="4" s="1"/>
  <c r="M8" i="4"/>
  <c r="C12" i="16" s="1"/>
  <c r="H12" i="16" s="1"/>
  <c r="F8" i="4"/>
  <c r="C5" i="16" s="1"/>
  <c r="H5" i="16" s="1"/>
  <c r="R8" i="4"/>
  <c r="C17" i="16" s="1"/>
  <c r="H17" i="16" s="1"/>
  <c r="S8" i="4"/>
  <c r="P8" i="4"/>
  <c r="Q8" i="4"/>
  <c r="Q9" i="4" s="1"/>
  <c r="AE8" i="4"/>
  <c r="C29" i="16" s="1"/>
  <c r="H29" i="16" s="1"/>
  <c r="AG8" i="4"/>
  <c r="C30" i="16" s="1"/>
  <c r="H30" i="16" s="1"/>
  <c r="AZ8" i="4"/>
  <c r="C49" i="16" s="1"/>
  <c r="H49" i="16" s="1"/>
  <c r="BA8" i="4"/>
  <c r="C50" i="16" s="1"/>
  <c r="H50" i="16" s="1"/>
  <c r="BG8" i="4"/>
  <c r="C56" i="16" s="1"/>
  <c r="H56" i="16" s="1"/>
  <c r="BE8" i="4"/>
  <c r="C54" i="16" s="1"/>
  <c r="H54" i="16" s="1"/>
  <c r="BF8" i="4"/>
  <c r="C55" i="16" s="1"/>
  <c r="H55" i="16" s="1"/>
  <c r="BP8" i="4"/>
  <c r="C65" i="16" s="1"/>
  <c r="H65" i="16" s="1"/>
  <c r="F99" i="1"/>
  <c r="Z8" i="4"/>
  <c r="C25" i="16" s="1"/>
  <c r="H25" i="16" s="1"/>
  <c r="AC8" i="4"/>
  <c r="C26" i="16" s="1"/>
  <c r="H26" i="16" s="1"/>
  <c r="X8" i="4"/>
  <c r="C23" i="16" s="1"/>
  <c r="H23" i="16" s="1"/>
  <c r="Y8" i="4"/>
  <c r="C24" i="16" s="1"/>
  <c r="H24" i="16" s="1"/>
  <c r="EK8" i="4"/>
  <c r="EK9" i="4" s="1"/>
  <c r="EL8" i="4"/>
  <c r="EP8" i="4"/>
  <c r="C118" i="16" s="1"/>
  <c r="H118" i="16" s="1"/>
  <c r="EQ8" i="4"/>
  <c r="C119" i="16" s="1"/>
  <c r="H119" i="16" s="1"/>
  <c r="ET8" i="4"/>
  <c r="ET9" i="4" s="1"/>
  <c r="CZ8" i="4"/>
  <c r="C70" i="16" s="1"/>
  <c r="H70" i="16" s="1"/>
  <c r="DA8" i="4"/>
  <c r="C71" i="16" s="1"/>
  <c r="H71" i="16" s="1"/>
  <c r="EX8" i="4"/>
  <c r="C127" i="16" s="1"/>
  <c r="H127" i="16" s="1"/>
  <c r="EY8" i="4"/>
  <c r="C128" i="16" s="1"/>
  <c r="H128" i="16" s="1"/>
  <c r="DP8" i="4"/>
  <c r="C85" i="16" s="1"/>
  <c r="H85" i="16" s="1"/>
  <c r="ER8" i="4"/>
  <c r="C120" i="16" s="1"/>
  <c r="H120" i="16" s="1"/>
  <c r="C80" i="1"/>
  <c r="C8" i="1"/>
  <c r="G80" i="1"/>
  <c r="G8" i="1"/>
  <c r="G58" i="1"/>
  <c r="G24" i="1"/>
  <c r="G41" i="1"/>
  <c r="G6" i="1"/>
  <c r="G111" i="1"/>
  <c r="G77" i="1"/>
  <c r="G40" i="1"/>
  <c r="G5" i="1"/>
  <c r="G94" i="1"/>
  <c r="G57" i="1"/>
  <c r="G23" i="1"/>
  <c r="G95" i="1"/>
  <c r="G112" i="1"/>
  <c r="G93" i="1"/>
  <c r="G56" i="1"/>
  <c r="G110" i="1"/>
  <c r="G39" i="1"/>
  <c r="G22" i="1"/>
  <c r="G76" i="1"/>
  <c r="G4" i="1"/>
  <c r="C111" i="1"/>
  <c r="C77" i="1"/>
  <c r="C40" i="1"/>
  <c r="C5" i="1"/>
  <c r="C94" i="1"/>
  <c r="C57" i="1"/>
  <c r="C23" i="1"/>
  <c r="C58" i="1"/>
  <c r="C24" i="1"/>
  <c r="C41" i="1"/>
  <c r="C6" i="1"/>
  <c r="C93" i="1"/>
  <c r="C56" i="1"/>
  <c r="C22" i="1"/>
  <c r="C4" i="1"/>
  <c r="C110" i="1"/>
  <c r="C76" i="1"/>
  <c r="C39" i="1"/>
  <c r="C95" i="1"/>
  <c r="C112" i="1"/>
  <c r="F7" i="1"/>
  <c r="C9" i="1"/>
  <c r="C27" i="1"/>
  <c r="C7" i="1"/>
  <c r="C25" i="1"/>
  <c r="F9" i="1"/>
  <c r="C10" i="4"/>
  <c r="C9" i="4" s="1"/>
  <c r="E94" i="8"/>
  <c r="C34" i="8"/>
  <c r="O9" i="8" s="1"/>
  <c r="P8" i="8"/>
  <c r="F34" i="8"/>
  <c r="G34" i="8" s="1"/>
  <c r="Q9" i="8" s="1"/>
  <c r="D34" i="8"/>
  <c r="A35" i="8"/>
  <c r="F97" i="1" l="1"/>
  <c r="C78" i="16"/>
  <c r="H78" i="16" s="1"/>
  <c r="C18" i="16"/>
  <c r="H18" i="16" s="1"/>
  <c r="DK10" i="4"/>
  <c r="DK9" i="4" s="1"/>
  <c r="E114" i="1" s="1"/>
  <c r="C80" i="16"/>
  <c r="H80" i="16" s="1"/>
  <c r="DV10" i="4"/>
  <c r="DV9" i="4" s="1"/>
  <c r="C92" i="16"/>
  <c r="H92" i="16" s="1"/>
  <c r="AO10" i="4"/>
  <c r="AO9" i="4" s="1"/>
  <c r="C38" i="16"/>
  <c r="H38" i="16" s="1"/>
  <c r="C61" i="16"/>
  <c r="H61" i="16" s="1"/>
  <c r="G114" i="1"/>
  <c r="C58" i="16"/>
  <c r="H58" i="16" s="1"/>
  <c r="BM10" i="4"/>
  <c r="BM9" i="4" s="1"/>
  <c r="C62" i="16"/>
  <c r="H62" i="16" s="1"/>
  <c r="BO10" i="4"/>
  <c r="BO9" i="4" s="1"/>
  <c r="C64" i="16"/>
  <c r="H64" i="16" s="1"/>
  <c r="AV10" i="4"/>
  <c r="AV9" i="4" s="1"/>
  <c r="C45" i="16"/>
  <c r="H45" i="16" s="1"/>
  <c r="BJ10" i="4"/>
  <c r="BJ9" i="4" s="1"/>
  <c r="C59" i="16"/>
  <c r="H59" i="16" s="1"/>
  <c r="AY10" i="4"/>
  <c r="AY9" i="4" s="1"/>
  <c r="C48" i="16"/>
  <c r="H48" i="16" s="1"/>
  <c r="C63" i="16"/>
  <c r="H63" i="16" s="1"/>
  <c r="BD10" i="4"/>
  <c r="BD9" i="4" s="1"/>
  <c r="C53" i="16"/>
  <c r="H53" i="16" s="1"/>
  <c r="BH10" i="4"/>
  <c r="BH9" i="4" s="1"/>
  <c r="C57" i="16"/>
  <c r="H57" i="16" s="1"/>
  <c r="AL10" i="4"/>
  <c r="AL9" i="4" s="1"/>
  <c r="C35" i="16"/>
  <c r="H35" i="16" s="1"/>
  <c r="C60" i="16"/>
  <c r="H60" i="16" s="1"/>
  <c r="AX10" i="4"/>
  <c r="AX9" i="4" s="1"/>
  <c r="C47" i="16"/>
  <c r="H47" i="16" s="1"/>
  <c r="AU10" i="4"/>
  <c r="AU9" i="4" s="1"/>
  <c r="C44" i="16"/>
  <c r="H44" i="16" s="1"/>
  <c r="C74" i="16"/>
  <c r="H74" i="16" s="1"/>
  <c r="AS10" i="4"/>
  <c r="AS9" i="4" s="1"/>
  <c r="DE10" i="4"/>
  <c r="DE9" i="4" s="1"/>
  <c r="DN10" i="4"/>
  <c r="C83" i="16"/>
  <c r="H83" i="16" s="1"/>
  <c r="P9" i="4"/>
  <c r="C15" i="16"/>
  <c r="H15" i="16" s="1"/>
  <c r="DM10" i="4"/>
  <c r="DM9" i="4" s="1"/>
  <c r="C82" i="16"/>
  <c r="H82" i="16" s="1"/>
  <c r="C117" i="16"/>
  <c r="H117" i="16" s="1"/>
  <c r="DT10" i="4"/>
  <c r="DT9" i="4" s="1"/>
  <c r="C90" i="16"/>
  <c r="H90" i="16" s="1"/>
  <c r="C88" i="16"/>
  <c r="H88" i="16" s="1"/>
  <c r="C11" i="16"/>
  <c r="H11" i="16" s="1"/>
  <c r="EL10" i="4"/>
  <c r="EL9" i="4" s="1"/>
  <c r="C114" i="16"/>
  <c r="H114" i="16" s="1"/>
  <c r="AJ10" i="4"/>
  <c r="AJ9" i="4" s="1"/>
  <c r="C33" i="16"/>
  <c r="H33" i="16" s="1"/>
  <c r="C75" i="16"/>
  <c r="H75" i="16" s="1"/>
  <c r="C100" i="16"/>
  <c r="H100" i="16" s="1"/>
  <c r="C102" i="16"/>
  <c r="H102" i="16" s="1"/>
  <c r="D10" i="4"/>
  <c r="D9" i="4" s="1"/>
  <c r="C3" i="16"/>
  <c r="H3" i="16" s="1"/>
  <c r="F40" i="1"/>
  <c r="C14" i="16"/>
  <c r="H14" i="16" s="1"/>
  <c r="C121" i="16"/>
  <c r="H121" i="16" s="1"/>
  <c r="EO10" i="4"/>
  <c r="EO9" i="4" s="1"/>
  <c r="F114" i="1"/>
  <c r="L10" i="4"/>
  <c r="L9" i="4" s="1"/>
  <c r="DL10" i="4"/>
  <c r="ES10" i="4"/>
  <c r="ES9" i="4" s="1"/>
  <c r="CZ10" i="4"/>
  <c r="CZ9" i="4" s="1"/>
  <c r="EP10" i="4"/>
  <c r="EP9" i="4" s="1"/>
  <c r="X10" i="4"/>
  <c r="X9" i="4" s="1"/>
  <c r="Z10" i="4"/>
  <c r="Z9" i="4" s="1"/>
  <c r="BE10" i="4"/>
  <c r="BE9" i="4" s="1"/>
  <c r="BG10" i="4"/>
  <c r="BG9" i="4" s="1"/>
  <c r="AZ10" i="4"/>
  <c r="AZ9" i="4" s="1"/>
  <c r="AE10" i="4"/>
  <c r="AE9" i="4" s="1"/>
  <c r="F6" i="1"/>
  <c r="M10" i="4"/>
  <c r="M9" i="4" s="1"/>
  <c r="EU10" i="4"/>
  <c r="EU9" i="4" s="1"/>
  <c r="EG10" i="4"/>
  <c r="EG9" i="4" s="1"/>
  <c r="EC10" i="4"/>
  <c r="EC9" i="4" s="1"/>
  <c r="AH10" i="4"/>
  <c r="AH9" i="4" s="1"/>
  <c r="F95" i="1"/>
  <c r="EF10" i="4"/>
  <c r="EF9" i="4" s="1"/>
  <c r="AR10" i="4"/>
  <c r="AR9" i="4" s="1"/>
  <c r="AM10" i="4"/>
  <c r="AM9" i="4" s="1"/>
  <c r="I10" i="4"/>
  <c r="I9" i="4" s="1"/>
  <c r="D44" i="1"/>
  <c r="AK10" i="4"/>
  <c r="AK9" i="4" s="1"/>
  <c r="F82" i="1"/>
  <c r="C22" i="11" s="1"/>
  <c r="C24" i="11" s="1"/>
  <c r="C25" i="11" s="1"/>
  <c r="C21" i="12" s="1"/>
  <c r="U11" i="12" s="1"/>
  <c r="J10" i="4"/>
  <c r="J9" i="4" s="1"/>
  <c r="ER10" i="4"/>
  <c r="ER9" i="4" s="1"/>
  <c r="DA10" i="4"/>
  <c r="DA9" i="4" s="1"/>
  <c r="EQ10" i="4"/>
  <c r="EQ9" i="4" s="1"/>
  <c r="Y10" i="4"/>
  <c r="Y9" i="4" s="1"/>
  <c r="AC10" i="4"/>
  <c r="AC9" i="4" s="1"/>
  <c r="BP10" i="4"/>
  <c r="D61" i="1" s="1"/>
  <c r="BF10" i="4"/>
  <c r="D27" i="1" s="1"/>
  <c r="F59" i="1"/>
  <c r="AG10" i="4"/>
  <c r="AG9" i="4" s="1"/>
  <c r="F78" i="1"/>
  <c r="F4" i="1"/>
  <c r="EV10" i="4"/>
  <c r="EV9" i="4" s="1"/>
  <c r="EH10" i="4"/>
  <c r="EH9" i="4" s="1"/>
  <c r="EB10" i="4"/>
  <c r="EB9" i="4" s="1"/>
  <c r="ED10" i="4"/>
  <c r="ED9" i="4" s="1"/>
  <c r="F42" i="1"/>
  <c r="E10" i="4"/>
  <c r="E9" i="4" s="1"/>
  <c r="V10" i="4"/>
  <c r="V9" i="4" s="1"/>
  <c r="AT10" i="4"/>
  <c r="AT9" i="4" s="1"/>
  <c r="K10" i="4"/>
  <c r="K9" i="4" s="1"/>
  <c r="F8" i="1"/>
  <c r="EE10" i="4"/>
  <c r="EE9" i="4" s="1"/>
  <c r="DW10" i="4"/>
  <c r="DW9" i="4" s="1"/>
  <c r="EI10" i="4"/>
  <c r="EI9" i="4" s="1"/>
  <c r="AW10" i="4"/>
  <c r="AW9" i="4" s="1"/>
  <c r="EN10" i="4"/>
  <c r="EN9" i="4" s="1"/>
  <c r="AN10" i="4"/>
  <c r="AN9" i="4" s="1"/>
  <c r="DZ10" i="4"/>
  <c r="DZ9" i="4" s="1"/>
  <c r="DS10" i="4"/>
  <c r="DS9" i="4" s="1"/>
  <c r="F93" i="1"/>
  <c r="BC10" i="4"/>
  <c r="BC9" i="4" s="1"/>
  <c r="AQ10" i="4"/>
  <c r="AQ9" i="4" s="1"/>
  <c r="W10" i="4"/>
  <c r="W9" i="4" s="1"/>
  <c r="F23" i="1"/>
  <c r="AI10" i="4"/>
  <c r="AI9" i="4" s="1"/>
  <c r="DP10" i="4"/>
  <c r="DP9" i="4" s="1"/>
  <c r="DY10" i="4"/>
  <c r="DY9" i="4" s="1"/>
  <c r="E82" i="1" s="1"/>
  <c r="U10" i="4"/>
  <c r="DI10" i="4"/>
  <c r="O10" i="4"/>
  <c r="D23" i="1" s="1"/>
  <c r="E116" i="1"/>
  <c r="F111" i="1"/>
  <c r="F22" i="1"/>
  <c r="F57" i="1"/>
  <c r="F10" i="1"/>
  <c r="F76" i="1"/>
  <c r="F77" i="1"/>
  <c r="F94" i="1"/>
  <c r="F5" i="1"/>
  <c r="F39" i="1"/>
  <c r="F56" i="1"/>
  <c r="H10" i="4"/>
  <c r="D56" i="1" s="1"/>
  <c r="F110" i="1"/>
  <c r="G49" i="1"/>
  <c r="EX10" i="4"/>
  <c r="EX9" i="4" s="1"/>
  <c r="DX10" i="4"/>
  <c r="DX9" i="4"/>
  <c r="EK10" i="4"/>
  <c r="F41" i="1"/>
  <c r="F44" i="1"/>
  <c r="F25" i="1"/>
  <c r="EJ10" i="4"/>
  <c r="BA10" i="4"/>
  <c r="D59" i="1" s="1"/>
  <c r="F112" i="1"/>
  <c r="AP10" i="4"/>
  <c r="D42" i="1" s="1"/>
  <c r="DF10" i="4"/>
  <c r="D80" i="1" s="1"/>
  <c r="ET10" i="4"/>
  <c r="R10" i="4"/>
  <c r="D41" i="1" s="1"/>
  <c r="FB10" i="4"/>
  <c r="F58" i="1"/>
  <c r="T10" i="4"/>
  <c r="D112" i="1" s="1"/>
  <c r="DH10" i="4"/>
  <c r="DH9" i="4" s="1"/>
  <c r="CY10" i="4"/>
  <c r="E99" i="1"/>
  <c r="P10" i="4"/>
  <c r="CH10" i="4"/>
  <c r="EZ10" i="4"/>
  <c r="EZ9" i="4" s="1"/>
  <c r="EM10" i="4"/>
  <c r="BQ10" i="4"/>
  <c r="F24" i="1"/>
  <c r="G14" i="1"/>
  <c r="DQ10" i="4"/>
  <c r="F61" i="1"/>
  <c r="F27" i="1"/>
  <c r="EY10" i="4"/>
  <c r="EY9" i="4" s="1"/>
  <c r="BB10" i="4"/>
  <c r="N10" i="4"/>
  <c r="S10" i="4"/>
  <c r="D78" i="1" s="1"/>
  <c r="F10" i="4"/>
  <c r="F9" i="4" s="1"/>
  <c r="F80" i="1"/>
  <c r="Q10" i="4"/>
  <c r="FA10" i="4"/>
  <c r="FA9" i="4" s="1"/>
  <c r="FC10" i="4"/>
  <c r="AD10" i="4"/>
  <c r="DJ10" i="4"/>
  <c r="DJ9" i="4" s="1"/>
  <c r="DC10" i="4"/>
  <c r="DC9" i="4" s="1"/>
  <c r="G86" i="1"/>
  <c r="G32" i="1"/>
  <c r="G120" i="1"/>
  <c r="G103" i="1"/>
  <c r="G66" i="1"/>
  <c r="C66" i="1"/>
  <c r="C68" i="1" s="1"/>
  <c r="C103" i="1"/>
  <c r="C105" i="1" s="1"/>
  <c r="C49" i="1"/>
  <c r="C51" i="1" s="1"/>
  <c r="C86" i="1"/>
  <c r="C88" i="1" s="1"/>
  <c r="D25" i="1"/>
  <c r="D7" i="1"/>
  <c r="D9" i="1"/>
  <c r="C120" i="1"/>
  <c r="C32" i="1"/>
  <c r="C34" i="1" s="1"/>
  <c r="C14" i="1"/>
  <c r="E95" i="8"/>
  <c r="B84" i="8"/>
  <c r="C35" i="8"/>
  <c r="O10" i="8" s="1"/>
  <c r="P9" i="8"/>
  <c r="F35" i="8"/>
  <c r="G35" i="8" s="1"/>
  <c r="Q10" i="8" s="1"/>
  <c r="D35" i="8"/>
  <c r="A36" i="8"/>
  <c r="G97" i="1" l="1"/>
  <c r="D114" i="1"/>
  <c r="E44" i="1"/>
  <c r="BF9" i="4"/>
  <c r="D77" i="1"/>
  <c r="F103" i="1"/>
  <c r="BP9" i="4"/>
  <c r="E61" i="1" s="1"/>
  <c r="D40" i="1"/>
  <c r="D94" i="1"/>
  <c r="D111" i="1"/>
  <c r="DF9" i="4"/>
  <c r="E80" i="1" s="1"/>
  <c r="O9" i="4"/>
  <c r="E77" i="1" s="1"/>
  <c r="BA9" i="4"/>
  <c r="E59" i="1" s="1"/>
  <c r="D57" i="1"/>
  <c r="D82" i="1"/>
  <c r="D93" i="1"/>
  <c r="E10" i="1"/>
  <c r="D110" i="1"/>
  <c r="D8" i="1"/>
  <c r="D5" i="1"/>
  <c r="DI9" i="4"/>
  <c r="E97" i="1" s="1"/>
  <c r="D39" i="1"/>
  <c r="D49" i="1" s="1"/>
  <c r="E49" i="1" s="1"/>
  <c r="F14" i="1"/>
  <c r="H9" i="4"/>
  <c r="E56" i="1" s="1"/>
  <c r="D10" i="1"/>
  <c r="D116" i="1"/>
  <c r="F120" i="1"/>
  <c r="F86" i="1"/>
  <c r="C8" i="11" s="1"/>
  <c r="C9" i="11" s="1"/>
  <c r="C6" i="12" s="1"/>
  <c r="AP9" i="4"/>
  <c r="E42" i="1" s="1"/>
  <c r="F49" i="1"/>
  <c r="D6" i="1"/>
  <c r="R9" i="4"/>
  <c r="E58" i="1" s="1"/>
  <c r="D24" i="1"/>
  <c r="D95" i="1"/>
  <c r="F66" i="1"/>
  <c r="D4" i="1"/>
  <c r="T9" i="4"/>
  <c r="E95" i="1" s="1"/>
  <c r="F32" i="1"/>
  <c r="D8" i="11" s="1"/>
  <c r="D9" i="11" s="1"/>
  <c r="D6" i="12" s="1"/>
  <c r="D58" i="1"/>
  <c r="D99" i="1"/>
  <c r="S9" i="4"/>
  <c r="E78" i="1" s="1"/>
  <c r="D22" i="1"/>
  <c r="D76" i="1"/>
  <c r="D86" i="1" s="1"/>
  <c r="E86" i="1" s="1"/>
  <c r="E111" i="1"/>
  <c r="E22" i="1"/>
  <c r="E4" i="1"/>
  <c r="E76" i="1"/>
  <c r="E27" i="1"/>
  <c r="E9" i="1"/>
  <c r="C122" i="1"/>
  <c r="E25" i="1"/>
  <c r="E7" i="1"/>
  <c r="C16" i="1"/>
  <c r="E96" i="8"/>
  <c r="B85" i="8"/>
  <c r="C36" i="8"/>
  <c r="O11" i="8" s="1"/>
  <c r="P10" i="8"/>
  <c r="F36" i="8"/>
  <c r="G36" i="8" s="1"/>
  <c r="Q11" i="8" s="1"/>
  <c r="D36" i="8"/>
  <c r="A37" i="8"/>
  <c r="D97" i="1" l="1"/>
  <c r="D120" i="1"/>
  <c r="E120" i="1" s="1"/>
  <c r="E57" i="1"/>
  <c r="E5" i="1"/>
  <c r="E40" i="1"/>
  <c r="E93" i="1"/>
  <c r="E23" i="1"/>
  <c r="E94" i="1"/>
  <c r="D66" i="1"/>
  <c r="E66" i="1" s="1"/>
  <c r="D103" i="1"/>
  <c r="E103" i="1" s="1"/>
  <c r="E8" i="1"/>
  <c r="E110" i="1"/>
  <c r="E39" i="1"/>
  <c r="D14" i="1"/>
  <c r="E14" i="1" s="1"/>
  <c r="E41" i="1"/>
  <c r="C12" i="11"/>
  <c r="C26" i="12" s="1"/>
  <c r="E6" i="1"/>
  <c r="E24" i="1"/>
  <c r="E112" i="1"/>
  <c r="D32" i="1"/>
  <c r="E32" i="1" s="1"/>
  <c r="D12" i="11"/>
  <c r="D26" i="12" s="1"/>
  <c r="T11" i="12"/>
  <c r="C16" i="12"/>
  <c r="T12" i="12"/>
  <c r="D16" i="12"/>
  <c r="E97" i="8"/>
  <c r="B86" i="8"/>
  <c r="C37" i="8"/>
  <c r="O12" i="8" s="1"/>
  <c r="P11" i="8"/>
  <c r="F37" i="8"/>
  <c r="G37" i="8" s="1"/>
  <c r="Q12" i="8" s="1"/>
  <c r="D37" i="8"/>
  <c r="A38" i="8"/>
  <c r="C42" i="11" l="1"/>
  <c r="C7" i="12" s="1"/>
  <c r="T3" i="12" s="1"/>
  <c r="D42" i="11"/>
  <c r="D7" i="12" s="1"/>
  <c r="T4" i="12" s="1"/>
  <c r="V12" i="12"/>
  <c r="W12" i="12" s="1"/>
  <c r="D30" i="12"/>
  <c r="V11" i="12"/>
  <c r="W11" i="12" s="1"/>
  <c r="C30" i="12"/>
  <c r="E98" i="8"/>
  <c r="B87" i="8"/>
  <c r="C38" i="8"/>
  <c r="O13" i="8" s="1"/>
  <c r="P12" i="8"/>
  <c r="F38" i="8"/>
  <c r="G38" i="8" s="1"/>
  <c r="Q13" i="8" s="1"/>
  <c r="D38" i="8"/>
  <c r="A39" i="8"/>
  <c r="C12" i="12" l="1"/>
  <c r="C17" i="12" s="1"/>
  <c r="C22" i="12" s="1"/>
  <c r="U3" i="12" s="1"/>
  <c r="C44" i="11"/>
  <c r="C43" i="11"/>
  <c r="D44" i="11"/>
  <c r="D12" i="12"/>
  <c r="D17" i="12" s="1"/>
  <c r="D43" i="11"/>
  <c r="E99" i="8"/>
  <c r="B88" i="8"/>
  <c r="C39" i="8"/>
  <c r="O14" i="8" s="1"/>
  <c r="P13" i="8"/>
  <c r="F39" i="8"/>
  <c r="G39" i="8" s="1"/>
  <c r="Q14" i="8" s="1"/>
  <c r="D39" i="8"/>
  <c r="A40" i="8"/>
  <c r="S3" i="12" l="1"/>
  <c r="D22" i="12"/>
  <c r="U4" i="12" s="1"/>
  <c r="S4" i="12"/>
  <c r="C27" i="12"/>
  <c r="E100" i="8"/>
  <c r="B89" i="8"/>
  <c r="C40" i="8"/>
  <c r="O15" i="8" s="1"/>
  <c r="P14" i="8"/>
  <c r="F40" i="8"/>
  <c r="G40" i="8" s="1"/>
  <c r="Q15" i="8" s="1"/>
  <c r="D40" i="8"/>
  <c r="A41" i="8"/>
  <c r="D27" i="12" l="1"/>
  <c r="D31" i="12" s="1"/>
  <c r="V3" i="12"/>
  <c r="W3" i="12" s="1"/>
  <c r="C31" i="12"/>
  <c r="E101" i="8"/>
  <c r="B90" i="8"/>
  <c r="C41" i="8"/>
  <c r="O16" i="8" s="1"/>
  <c r="P15" i="8"/>
  <c r="F41" i="8"/>
  <c r="G41" i="8" s="1"/>
  <c r="Q16" i="8" s="1"/>
  <c r="D41" i="8"/>
  <c r="A42" i="8"/>
  <c r="V4" i="12" l="1"/>
  <c r="W4" i="12" s="1"/>
  <c r="E102" i="8"/>
  <c r="B91" i="8"/>
  <c r="C42" i="8"/>
  <c r="O17" i="8" s="1"/>
  <c r="P16" i="8"/>
  <c r="F42" i="8"/>
  <c r="G42" i="8" s="1"/>
  <c r="Q17" i="8" s="1"/>
  <c r="D42" i="8"/>
  <c r="A43" i="8"/>
  <c r="E103" i="8" l="1"/>
  <c r="B92" i="8"/>
  <c r="C43" i="8"/>
  <c r="O18" i="8" s="1"/>
  <c r="P17" i="8"/>
  <c r="A44" i="8"/>
  <c r="F43" i="8"/>
  <c r="G43" i="8" s="1"/>
  <c r="Q18" i="8" s="1"/>
  <c r="B93" i="8" l="1"/>
  <c r="D44" i="8"/>
  <c r="C45" i="8" s="1"/>
  <c r="O19" i="8" s="1"/>
  <c r="F44" i="8"/>
  <c r="G44" i="8" s="1"/>
  <c r="A45" i="8"/>
  <c r="D43" i="8"/>
  <c r="B94" i="8" l="1"/>
  <c r="C44" i="8"/>
  <c r="P18" i="8"/>
  <c r="F45" i="8"/>
  <c r="G45" i="8" s="1"/>
  <c r="Q19" i="8" s="1"/>
  <c r="D45" i="8"/>
  <c r="A46" i="8"/>
  <c r="B95" i="8" l="1"/>
  <c r="C46" i="8"/>
  <c r="O20" i="8" s="1"/>
  <c r="P19" i="8"/>
  <c r="F46" i="8"/>
  <c r="G46" i="8" s="1"/>
  <c r="Q20" i="8" s="1"/>
  <c r="D46" i="8"/>
  <c r="A47" i="8"/>
  <c r="B96" i="8" l="1"/>
  <c r="C47" i="8"/>
  <c r="O21" i="8" s="1"/>
  <c r="P20" i="8"/>
  <c r="F47" i="8"/>
  <c r="G47" i="8" s="1"/>
  <c r="Q21" i="8" s="1"/>
  <c r="D47" i="8"/>
  <c r="A48" i="8"/>
  <c r="B97" i="8" l="1"/>
  <c r="C48" i="8"/>
  <c r="O22" i="8" s="1"/>
  <c r="P21" i="8"/>
  <c r="F48" i="8"/>
  <c r="G48" i="8" s="1"/>
  <c r="Q22" i="8" s="1"/>
  <c r="D48" i="8"/>
  <c r="A49" i="8"/>
  <c r="B98" i="8" l="1"/>
  <c r="C49" i="8"/>
  <c r="O23" i="8" s="1"/>
  <c r="P22" i="8"/>
  <c r="F49" i="8"/>
  <c r="G49" i="8" s="1"/>
  <c r="Q23" i="8" s="1"/>
  <c r="D49" i="8"/>
  <c r="A50" i="8"/>
  <c r="B99" i="8" l="1"/>
  <c r="C50" i="8"/>
  <c r="O24" i="8" s="1"/>
  <c r="P23" i="8"/>
  <c r="F50" i="8"/>
  <c r="G50" i="8" s="1"/>
  <c r="Q24" i="8" s="1"/>
  <c r="D50" i="8"/>
  <c r="A51" i="8"/>
  <c r="B100" i="8" l="1"/>
  <c r="C51" i="8"/>
  <c r="O25" i="8" s="1"/>
  <c r="P24" i="8"/>
  <c r="F51" i="8"/>
  <c r="G51" i="8" s="1"/>
  <c r="Q25" i="8" s="1"/>
  <c r="D51" i="8"/>
  <c r="A52" i="8"/>
  <c r="B101" i="8" l="1"/>
  <c r="C52" i="8"/>
  <c r="O26" i="8" s="1"/>
  <c r="P25" i="8"/>
  <c r="F52" i="8"/>
  <c r="G52" i="8" s="1"/>
  <c r="Q26" i="8" s="1"/>
  <c r="D52" i="8"/>
  <c r="A53" i="8"/>
  <c r="A54" i="8" s="1"/>
  <c r="G14" i="8"/>
  <c r="M14" i="8" s="1"/>
  <c r="A55" i="8" l="1"/>
  <c r="F54" i="8"/>
  <c r="G54" i="8" s="1"/>
  <c r="U4" i="8" s="1"/>
  <c r="D54" i="8"/>
  <c r="B102" i="8"/>
  <c r="C53" i="8"/>
  <c r="O27" i="8" s="1"/>
  <c r="P26" i="8"/>
  <c r="F53" i="8"/>
  <c r="G53" i="8" s="1"/>
  <c r="Q27" i="8" s="1"/>
  <c r="D53" i="8"/>
  <c r="C54" i="8" s="1"/>
  <c r="S4" i="8" s="1"/>
  <c r="C55" i="8" l="1"/>
  <c r="S5" i="8" s="1"/>
  <c r="T4" i="8"/>
  <c r="A56" i="8"/>
  <c r="F55" i="8"/>
  <c r="G55" i="8" s="1"/>
  <c r="U5" i="8" s="1"/>
  <c r="D55" i="8"/>
  <c r="B103" i="8"/>
  <c r="P27" i="8"/>
  <c r="C56" i="8" l="1"/>
  <c r="S6" i="8" s="1"/>
  <c r="T5" i="8"/>
  <c r="A57" i="8"/>
  <c r="F56" i="8"/>
  <c r="G56" i="8" s="1"/>
  <c r="U6" i="8" s="1"/>
  <c r="D56" i="8"/>
  <c r="C57" i="8" l="1"/>
  <c r="S7" i="8" s="1"/>
  <c r="T6" i="8"/>
  <c r="A58" i="8"/>
  <c r="F57" i="8"/>
  <c r="G57" i="8" s="1"/>
  <c r="U7" i="8" s="1"/>
  <c r="D57" i="8"/>
  <c r="C58" i="8" l="1"/>
  <c r="S8" i="8" s="1"/>
  <c r="T7" i="8"/>
  <c r="A59" i="8"/>
  <c r="F58" i="8"/>
  <c r="G58" i="8" s="1"/>
  <c r="U8" i="8" s="1"/>
  <c r="D58" i="8"/>
  <c r="C59" i="8" l="1"/>
  <c r="S9" i="8" s="1"/>
  <c r="T8" i="8"/>
  <c r="A60" i="8"/>
  <c r="F59" i="8"/>
  <c r="G59" i="8" s="1"/>
  <c r="U9" i="8" s="1"/>
  <c r="D59" i="8"/>
  <c r="C60" i="8" l="1"/>
  <c r="S10" i="8" s="1"/>
  <c r="T9" i="8"/>
  <c r="A61" i="8"/>
  <c r="F60" i="8"/>
  <c r="G60" i="8" s="1"/>
  <c r="U10" i="8" s="1"/>
  <c r="D60" i="8"/>
  <c r="C61" i="8" l="1"/>
  <c r="S11" i="8" s="1"/>
  <c r="T10" i="8"/>
  <c r="A62" i="8"/>
  <c r="F61" i="8"/>
  <c r="G61" i="8" s="1"/>
  <c r="U11" i="8" s="1"/>
  <c r="D61" i="8"/>
  <c r="C62" i="8" l="1"/>
  <c r="S12" i="8" s="1"/>
  <c r="T11" i="8"/>
  <c r="A63" i="8"/>
  <c r="F62" i="8"/>
  <c r="G62" i="8" s="1"/>
  <c r="U12" i="8" s="1"/>
  <c r="D62" i="8"/>
  <c r="C63" i="8" l="1"/>
  <c r="S13" i="8" s="1"/>
  <c r="T12" i="8"/>
  <c r="A64" i="8"/>
  <c r="F63" i="8"/>
  <c r="G63" i="8" s="1"/>
  <c r="U13" i="8" s="1"/>
  <c r="D63" i="8"/>
  <c r="C64" i="8" l="1"/>
  <c r="S14" i="8" s="1"/>
  <c r="T13" i="8"/>
  <c r="A65" i="8"/>
  <c r="F64" i="8"/>
  <c r="G64" i="8" s="1"/>
  <c r="U14" i="8" s="1"/>
  <c r="D64" i="8"/>
  <c r="C65" i="8" l="1"/>
  <c r="S15" i="8" s="1"/>
  <c r="T14" i="8"/>
  <c r="A66" i="8"/>
  <c r="F65" i="8"/>
  <c r="G65" i="8" s="1"/>
  <c r="U15" i="8" s="1"/>
  <c r="D65" i="8"/>
  <c r="C66" i="8" l="1"/>
  <c r="S16" i="8" s="1"/>
  <c r="T15" i="8"/>
  <c r="A67" i="8"/>
  <c r="F66" i="8"/>
  <c r="G66" i="8" s="1"/>
  <c r="U16" i="8" s="1"/>
  <c r="D66" i="8"/>
  <c r="C67" i="8" l="1"/>
  <c r="S17" i="8" s="1"/>
  <c r="T16" i="8"/>
  <c r="A68" i="8"/>
  <c r="F67" i="8"/>
  <c r="G67" i="8" s="1"/>
  <c r="U17" i="8" s="1"/>
  <c r="D67" i="8"/>
  <c r="C68" i="8" l="1"/>
  <c r="S18" i="8" s="1"/>
  <c r="T17" i="8"/>
  <c r="A69" i="8"/>
  <c r="F68" i="8"/>
  <c r="G68" i="8" s="1"/>
  <c r="U18" i="8" s="1"/>
  <c r="D68" i="8"/>
  <c r="C69" i="8" l="1"/>
  <c r="S19" i="8" s="1"/>
  <c r="T18" i="8"/>
  <c r="A70" i="8"/>
  <c r="F69" i="8"/>
  <c r="G69" i="8" s="1"/>
  <c r="U19" i="8" s="1"/>
  <c r="D69" i="8"/>
  <c r="C70" i="8" l="1"/>
  <c r="S20" i="8" s="1"/>
  <c r="T19" i="8"/>
  <c r="A71" i="8"/>
  <c r="F70" i="8"/>
  <c r="G70" i="8" s="1"/>
  <c r="U20" i="8" s="1"/>
  <c r="D70" i="8"/>
  <c r="C71" i="8" l="1"/>
  <c r="S21" i="8" s="1"/>
  <c r="T20" i="8"/>
  <c r="A72" i="8"/>
  <c r="F71" i="8"/>
  <c r="G71" i="8" s="1"/>
  <c r="U21" i="8" s="1"/>
  <c r="D71" i="8"/>
  <c r="C72" i="8" l="1"/>
  <c r="S22" i="8" s="1"/>
  <c r="T21" i="8"/>
  <c r="A73" i="8"/>
  <c r="F72" i="8"/>
  <c r="G72" i="8" s="1"/>
  <c r="U22" i="8" s="1"/>
  <c r="D72" i="8"/>
  <c r="C73" i="8" l="1"/>
  <c r="S23" i="8" s="1"/>
  <c r="T22" i="8"/>
  <c r="A74" i="8"/>
  <c r="F73" i="8"/>
  <c r="G73" i="8" s="1"/>
  <c r="U23" i="8" s="1"/>
  <c r="D73" i="8"/>
  <c r="C74" i="8" l="1"/>
  <c r="S24" i="8" s="1"/>
  <c r="T23" i="8"/>
  <c r="A75" i="8"/>
  <c r="F74" i="8"/>
  <c r="G74" i="8" s="1"/>
  <c r="U24" i="8" s="1"/>
  <c r="D74" i="8"/>
  <c r="C75" i="8" l="1"/>
  <c r="S25" i="8" s="1"/>
  <c r="T24" i="8"/>
  <c r="A76" i="8"/>
  <c r="F75" i="8"/>
  <c r="G75" i="8" s="1"/>
  <c r="U25" i="8" s="1"/>
  <c r="D75" i="8"/>
  <c r="C76" i="8" l="1"/>
  <c r="S26" i="8" s="1"/>
  <c r="T25" i="8"/>
  <c r="A77" i="8"/>
  <c r="F76" i="8"/>
  <c r="G76" i="8" s="1"/>
  <c r="U26" i="8" s="1"/>
  <c r="D76" i="8"/>
  <c r="C77" i="8" l="1"/>
  <c r="S27" i="8" s="1"/>
  <c r="T26" i="8"/>
  <c r="A78" i="8"/>
  <c r="F77" i="8"/>
  <c r="G77" i="8" s="1"/>
  <c r="U27" i="8" s="1"/>
  <c r="D77" i="8"/>
  <c r="C78" i="8" l="1"/>
  <c r="S28" i="8" s="1"/>
  <c r="T27" i="8"/>
  <c r="A79" i="8"/>
  <c r="F78" i="8"/>
  <c r="G78" i="8" s="1"/>
  <c r="U28" i="8" s="1"/>
  <c r="D78" i="8"/>
  <c r="C79" i="8" l="1"/>
  <c r="S29" i="8" s="1"/>
  <c r="T28" i="8"/>
  <c r="A80" i="8"/>
  <c r="F79" i="8"/>
  <c r="G79" i="8" s="1"/>
  <c r="U29" i="8" s="1"/>
  <c r="D79" i="8"/>
  <c r="C80" i="8" l="1"/>
  <c r="S30" i="8" s="1"/>
  <c r="T29" i="8"/>
  <c r="A81" i="8"/>
  <c r="F80" i="8"/>
  <c r="G80" i="8" s="1"/>
  <c r="U30" i="8" s="1"/>
  <c r="D80" i="8"/>
  <c r="C81" i="8" l="1"/>
  <c r="S31" i="8" s="1"/>
  <c r="T30" i="8"/>
  <c r="A82" i="8"/>
  <c r="F81" i="8"/>
  <c r="G81" i="8" s="1"/>
  <c r="U31" i="8" s="1"/>
  <c r="D81" i="8"/>
  <c r="C82" i="8" l="1"/>
  <c r="S32" i="8" s="1"/>
  <c r="T31" i="8"/>
  <c r="A83" i="8"/>
  <c r="F82" i="8"/>
  <c r="G82" i="8" s="1"/>
  <c r="U32" i="8" s="1"/>
  <c r="D82" i="8"/>
  <c r="C83" i="8" l="1"/>
  <c r="S33" i="8" s="1"/>
  <c r="T32" i="8"/>
  <c r="A84" i="8"/>
  <c r="F83" i="8"/>
  <c r="G83" i="8" s="1"/>
  <c r="U33" i="8" s="1"/>
  <c r="D83" i="8"/>
  <c r="C84" i="8" l="1"/>
  <c r="S34" i="8" s="1"/>
  <c r="T33" i="8"/>
  <c r="A85" i="8"/>
  <c r="F84" i="8"/>
  <c r="G84" i="8" s="1"/>
  <c r="U34" i="8" s="1"/>
  <c r="D84" i="8"/>
  <c r="C85" i="8" l="1"/>
  <c r="S35" i="8" s="1"/>
  <c r="T34" i="8"/>
  <c r="A86" i="8"/>
  <c r="F85" i="8"/>
  <c r="G85" i="8" s="1"/>
  <c r="U35" i="8" s="1"/>
  <c r="D85" i="8"/>
  <c r="C86" i="8" l="1"/>
  <c r="S36" i="8" s="1"/>
  <c r="T35" i="8"/>
  <c r="A87" i="8"/>
  <c r="F86" i="8"/>
  <c r="G86" i="8" s="1"/>
  <c r="U36" i="8" s="1"/>
  <c r="D86" i="8"/>
  <c r="C87" i="8" l="1"/>
  <c r="S37" i="8" s="1"/>
  <c r="T36" i="8"/>
  <c r="A88" i="8"/>
  <c r="F87" i="8"/>
  <c r="G87" i="8" s="1"/>
  <c r="U37" i="8" s="1"/>
  <c r="D87" i="8"/>
  <c r="C88" i="8" l="1"/>
  <c r="S38" i="8" s="1"/>
  <c r="T37" i="8"/>
  <c r="A89" i="8"/>
  <c r="F88" i="8"/>
  <c r="G88" i="8" s="1"/>
  <c r="U38" i="8" s="1"/>
  <c r="D88" i="8"/>
  <c r="C89" i="8" l="1"/>
  <c r="S39" i="8" s="1"/>
  <c r="T38" i="8"/>
  <c r="A90" i="8"/>
  <c r="F89" i="8"/>
  <c r="G89" i="8" s="1"/>
  <c r="U39" i="8" s="1"/>
  <c r="D89" i="8"/>
  <c r="C90" i="8" l="1"/>
  <c r="S40" i="8" s="1"/>
  <c r="T39" i="8"/>
  <c r="A91" i="8"/>
  <c r="F90" i="8"/>
  <c r="G90" i="8" s="1"/>
  <c r="U40" i="8" s="1"/>
  <c r="D90" i="8"/>
  <c r="C91" i="8" l="1"/>
  <c r="S41" i="8" s="1"/>
  <c r="T40" i="8"/>
  <c r="A92" i="8"/>
  <c r="F91" i="8"/>
  <c r="G91" i="8" s="1"/>
  <c r="U41" i="8" s="1"/>
  <c r="D91" i="8"/>
  <c r="C92" i="8" l="1"/>
  <c r="S42" i="8" s="1"/>
  <c r="T41" i="8"/>
  <c r="A93" i="8"/>
  <c r="F92" i="8"/>
  <c r="G92" i="8" s="1"/>
  <c r="U42" i="8" s="1"/>
  <c r="D92" i="8"/>
  <c r="C93" i="8" l="1"/>
  <c r="S43" i="8" s="1"/>
  <c r="T42" i="8"/>
  <c r="A94" i="8"/>
  <c r="F93" i="8"/>
  <c r="G93" i="8" s="1"/>
  <c r="U43" i="8" s="1"/>
  <c r="D93" i="8"/>
  <c r="C94" i="8" l="1"/>
  <c r="S44" i="8" s="1"/>
  <c r="T43" i="8"/>
  <c r="A95" i="8"/>
  <c r="F94" i="8"/>
  <c r="G94" i="8" s="1"/>
  <c r="U44" i="8" s="1"/>
  <c r="D94" i="8"/>
  <c r="C95" i="8" l="1"/>
  <c r="S45" i="8" s="1"/>
  <c r="T44" i="8"/>
  <c r="A96" i="8"/>
  <c r="F95" i="8"/>
  <c r="G95" i="8" s="1"/>
  <c r="U45" i="8" s="1"/>
  <c r="D95" i="8"/>
  <c r="C96" i="8" l="1"/>
  <c r="S46" i="8" s="1"/>
  <c r="T45" i="8"/>
  <c r="A97" i="8"/>
  <c r="F96" i="8"/>
  <c r="G96" i="8" s="1"/>
  <c r="U46" i="8" s="1"/>
  <c r="D96" i="8"/>
  <c r="C97" i="8" l="1"/>
  <c r="S47" i="8" s="1"/>
  <c r="T46" i="8"/>
  <c r="A98" i="8"/>
  <c r="F97" i="8"/>
  <c r="G97" i="8" s="1"/>
  <c r="U47" i="8" s="1"/>
  <c r="D97" i="8"/>
  <c r="C98" i="8" l="1"/>
  <c r="S48" i="8" s="1"/>
  <c r="T47" i="8"/>
  <c r="A99" i="8"/>
  <c r="F98" i="8"/>
  <c r="G98" i="8" s="1"/>
  <c r="U48" i="8" s="1"/>
  <c r="D98" i="8"/>
  <c r="C99" i="8" l="1"/>
  <c r="S49" i="8" s="1"/>
  <c r="T48" i="8"/>
  <c r="A100" i="8"/>
  <c r="F99" i="8"/>
  <c r="G99" i="8" s="1"/>
  <c r="U49" i="8" s="1"/>
  <c r="D99" i="8"/>
  <c r="C100" i="8" l="1"/>
  <c r="S50" i="8" s="1"/>
  <c r="T49" i="8"/>
  <c r="A101" i="8"/>
  <c r="F100" i="8"/>
  <c r="G100" i="8" s="1"/>
  <c r="U50" i="8" s="1"/>
  <c r="D100" i="8"/>
  <c r="C101" i="8" l="1"/>
  <c r="S51" i="8" s="1"/>
  <c r="T50" i="8"/>
  <c r="A102" i="8"/>
  <c r="F101" i="8"/>
  <c r="G101" i="8" s="1"/>
  <c r="U51" i="8" s="1"/>
  <c r="D101" i="8"/>
  <c r="C102" i="8" l="1"/>
  <c r="S52" i="8" s="1"/>
  <c r="T51" i="8"/>
  <c r="A103" i="8"/>
  <c r="F102" i="8"/>
  <c r="G102" i="8" s="1"/>
  <c r="U52" i="8" s="1"/>
  <c r="D102" i="8"/>
  <c r="C103" i="8" l="1"/>
  <c r="S53" i="8" s="1"/>
  <c r="T52" i="8"/>
  <c r="F103" i="8"/>
  <c r="G103" i="8" s="1"/>
  <c r="U53" i="8" s="1"/>
  <c r="D103" i="8"/>
  <c r="T53" i="8" s="1"/>
</calcChain>
</file>

<file path=xl/sharedStrings.xml><?xml version="1.0" encoding="utf-8"?>
<sst xmlns="http://schemas.openxmlformats.org/spreadsheetml/2006/main" count="1641" uniqueCount="969">
  <si>
    <t>Répartition</t>
  </si>
  <si>
    <t>Fournisseurs</t>
  </si>
  <si>
    <t>marge en %</t>
  </si>
  <si>
    <t>EMP</t>
  </si>
  <si>
    <t>Chanvrée Diffusion</t>
  </si>
  <si>
    <t>Joints Forsheda 63</t>
  </si>
  <si>
    <t>Té de pression D63</t>
  </si>
  <si>
    <t>Vannes Guillotines D63</t>
  </si>
  <si>
    <t>Glynwed</t>
  </si>
  <si>
    <t>Réductions 110-100</t>
  </si>
  <si>
    <t>Y 100 Répart. Gravitaire</t>
  </si>
  <si>
    <t>Vannes Trappes diam 100</t>
  </si>
  <si>
    <t>Avenplast</t>
  </si>
  <si>
    <t>bouchon sur le Y</t>
  </si>
  <si>
    <t>Réduction 100-50</t>
  </si>
  <si>
    <t>Coude D50 à 30°</t>
  </si>
  <si>
    <t>Coude D50 à 90°</t>
  </si>
  <si>
    <t>Géotextile</t>
  </si>
  <si>
    <t>Famille</t>
  </si>
  <si>
    <t>Article</t>
  </si>
  <si>
    <t>Pièces rotomoulées</t>
  </si>
  <si>
    <t>Accessoires</t>
  </si>
  <si>
    <t>Joints Forsheda 100</t>
  </si>
  <si>
    <t>Vannes Guillotines D110</t>
  </si>
  <si>
    <t>H tube</t>
  </si>
  <si>
    <t>FH 3EH</t>
  </si>
  <si>
    <t>FH 4EH</t>
  </si>
  <si>
    <t>FH 5EH</t>
  </si>
  <si>
    <t>FH 6EH</t>
  </si>
  <si>
    <t>FH 8EH</t>
  </si>
  <si>
    <t>FH 10EH</t>
  </si>
  <si>
    <t>FH 12EH</t>
  </si>
  <si>
    <t>FH 16EH</t>
  </si>
  <si>
    <t>FH 20EH</t>
  </si>
  <si>
    <t>EPDM</t>
  </si>
  <si>
    <t>Sodaf géo</t>
  </si>
  <si>
    <t>Prix HT vente unité (€)</t>
  </si>
  <si>
    <t>Prix HT achat unité (€)</t>
  </si>
  <si>
    <t>Marge en valeur (€)</t>
  </si>
  <si>
    <t>Dim 1</t>
  </si>
  <si>
    <t>Dim 2</t>
  </si>
  <si>
    <t>Dim 3</t>
  </si>
  <si>
    <t>Prix au m²</t>
  </si>
  <si>
    <t>Koiconnect</t>
  </si>
  <si>
    <t>Pièces</t>
  </si>
  <si>
    <t>Prix unitaire HT achat</t>
  </si>
  <si>
    <t>Marge en %</t>
  </si>
  <si>
    <t>Marge en valeur absolue</t>
  </si>
  <si>
    <t>Prix unitaire HT vente</t>
  </si>
  <si>
    <t>Cette page détaille chaque pièce achetée auprès de nos fournisseurs</t>
  </si>
  <si>
    <t>Relevage</t>
  </si>
  <si>
    <t xml:space="preserve">Dalle Végétale </t>
  </si>
  <si>
    <t>Avec mise en charge</t>
  </si>
  <si>
    <t>Sans mise en charge</t>
  </si>
  <si>
    <t>Vannes Guillotines D50</t>
  </si>
  <si>
    <t>Joints Forsheda 50</t>
  </si>
  <si>
    <t>Bac 5 EH</t>
  </si>
  <si>
    <t>Poids en kg</t>
  </si>
  <si>
    <t>Cette page détaille chaque article assemblé</t>
  </si>
  <si>
    <t>Distribution</t>
  </si>
  <si>
    <t>Sortie</t>
  </si>
  <si>
    <t>Produit</t>
  </si>
  <si>
    <t>Sous-produit</t>
  </si>
  <si>
    <t>Prix achat</t>
  </si>
  <si>
    <t>Prix vente</t>
  </si>
  <si>
    <t>Marge val abs</t>
  </si>
  <si>
    <t>Palette et transport</t>
  </si>
  <si>
    <t>Total Kit</t>
  </si>
  <si>
    <t>Pièces au détail</t>
  </si>
  <si>
    <t>Broyeur WC</t>
  </si>
  <si>
    <t>Enveloppe FV</t>
  </si>
  <si>
    <t>Enveloppe FH</t>
  </si>
  <si>
    <t>BAC FV</t>
  </si>
  <si>
    <t>Total</t>
  </si>
  <si>
    <t>Bac 10 EH</t>
  </si>
  <si>
    <t>Bac 20 EH</t>
  </si>
  <si>
    <t>Cette page détaille La commande d'un kit</t>
  </si>
  <si>
    <t>Les cases oranges sont à paramétrer</t>
  </si>
  <si>
    <t>Simulation FV+FH 5EH</t>
  </si>
  <si>
    <t>Simulation FV 5EH</t>
  </si>
  <si>
    <t>Simulation FV 10EH</t>
  </si>
  <si>
    <t>Simulation FV 20EH</t>
  </si>
  <si>
    <t>La colonne sous-produit permet de choisir dans une case déroulante les articles assemblés, les prix s'actualiseront automatiquement</t>
  </si>
  <si>
    <t>Aquatiris</t>
  </si>
  <si>
    <t>Simulation FV+FH 10EH</t>
  </si>
  <si>
    <t>Simulation FV+FH 20EH</t>
  </si>
  <si>
    <t>Montage</t>
  </si>
  <si>
    <t>Réf Oxygène</t>
  </si>
  <si>
    <t>FV 6EH 6x2</t>
  </si>
  <si>
    <t>FV 6EH 8x1,5</t>
  </si>
  <si>
    <t>FV 6EH 4x3</t>
  </si>
  <si>
    <t>FV 8EH 8x2</t>
  </si>
  <si>
    <t>FV 8EH 4x4</t>
  </si>
  <si>
    <t>FV 10EH 8x2,5</t>
  </si>
  <si>
    <t>FV 10EH 10x2</t>
  </si>
  <si>
    <t>FV 10EH 4x5</t>
  </si>
  <si>
    <t>FV 12EH 8x3</t>
  </si>
  <si>
    <t>FV 12EH 6x4</t>
  </si>
  <si>
    <t>FV 4EH 4x2</t>
  </si>
  <si>
    <t>FV 5EH 4x2,5</t>
  </si>
  <si>
    <t>FV 3EH 3x2</t>
  </si>
  <si>
    <t>FV 16EH 8x4</t>
  </si>
  <si>
    <t>FV 20EH 10x4</t>
  </si>
  <si>
    <t>FV 20EH 8x5</t>
  </si>
  <si>
    <t>Vannes 3 voies D50</t>
  </si>
  <si>
    <t>Vannes 3 voies D63</t>
  </si>
  <si>
    <t>Vannes 3 voies motorisée D50</t>
  </si>
  <si>
    <t>Vannes 3 voies motorisée D63</t>
  </si>
  <si>
    <t>Traversées de parois D50</t>
  </si>
  <si>
    <t>Traversées de parois D110</t>
  </si>
  <si>
    <t>Manchon Dilatation D50</t>
  </si>
  <si>
    <t>Té Pied de Biche D50</t>
  </si>
  <si>
    <t>Tuyau PVC D50</t>
  </si>
  <si>
    <t>Té de pression D50</t>
  </si>
  <si>
    <t>Tuyauterie</t>
  </si>
  <si>
    <t>Vannes</t>
  </si>
  <si>
    <t>Joints</t>
  </si>
  <si>
    <t>Colle Firestone</t>
  </si>
  <si>
    <t>Kit réparation</t>
  </si>
  <si>
    <t>Elingues</t>
  </si>
  <si>
    <t>Relevage Vanne 3 voies D50</t>
  </si>
  <si>
    <t>Accessoires au détail</t>
  </si>
  <si>
    <t>hauteur</t>
  </si>
  <si>
    <t>Débords</t>
  </si>
  <si>
    <t>Long fond</t>
  </si>
  <si>
    <t>larg fond</t>
  </si>
  <si>
    <t>Largeurs disponibles Sodaf</t>
  </si>
  <si>
    <t>Longueur&gt;=</t>
  </si>
  <si>
    <t>Largeur&gt;=</t>
  </si>
  <si>
    <t>Surface m²</t>
  </si>
  <si>
    <t>Agence de Départ :</t>
  </si>
  <si>
    <t>RENNES</t>
  </si>
  <si>
    <t xml:space="preserve">Nom du client : </t>
  </si>
  <si>
    <t xml:space="preserve">Offre  AQUATIRIS   35 LE RHEU </t>
  </si>
  <si>
    <t>Tarif 1001</t>
  </si>
  <si>
    <t xml:space="preserve">TEL 02 99 86 79 00 </t>
  </si>
  <si>
    <t>OFFRE  01/03/12</t>
  </si>
  <si>
    <t>FORFAIT</t>
  </si>
  <si>
    <t>PRIX/100kg</t>
  </si>
  <si>
    <t>Moyenne</t>
  </si>
  <si>
    <t>Poids de la commande</t>
  </si>
  <si>
    <t>0 à 8</t>
  </si>
  <si>
    <t>8 à 15</t>
  </si>
  <si>
    <t>15 à 25</t>
  </si>
  <si>
    <t>25 à 35</t>
  </si>
  <si>
    <t>35 à 45</t>
  </si>
  <si>
    <t>45 à 55</t>
  </si>
  <si>
    <t>55 à 60</t>
  </si>
  <si>
    <t>60 à 70</t>
  </si>
  <si>
    <t>70 à 80</t>
  </si>
  <si>
    <t>80 à 90</t>
  </si>
  <si>
    <t>90 à 190</t>
  </si>
  <si>
    <t>190 à 280</t>
  </si>
  <si>
    <t>280 à 380</t>
  </si>
  <si>
    <t>380 à 480</t>
  </si>
  <si>
    <t>Tranches de poids</t>
  </si>
  <si>
    <t>0
à
9</t>
  </si>
  <si>
    <t>10
à
19</t>
  </si>
  <si>
    <t>20           à            29</t>
  </si>
  <si>
    <t>30              à             39</t>
  </si>
  <si>
    <t>40           à               49</t>
  </si>
  <si>
    <t>50             à             59</t>
  </si>
  <si>
    <t>60
à
69</t>
  </si>
  <si>
    <t>70           à            79</t>
  </si>
  <si>
    <t>80          
à            89</t>
  </si>
  <si>
    <t>90           à             99</t>
  </si>
  <si>
    <t>100
à
299</t>
  </si>
  <si>
    <t>300
à
499</t>
  </si>
  <si>
    <t>500
à
999</t>
  </si>
  <si>
    <t>1000
à
1999</t>
  </si>
  <si>
    <t>Ain</t>
  </si>
  <si>
    <t>Localités de montagne</t>
  </si>
  <si>
    <t>Aisne</t>
  </si>
  <si>
    <t>Allier</t>
  </si>
  <si>
    <t>Alpes de Haute Provence</t>
  </si>
  <si>
    <t>Hautes Alpes</t>
  </si>
  <si>
    <t>Alpes Maritimes</t>
  </si>
  <si>
    <t>Arriere Pays</t>
  </si>
  <si>
    <t>Ardèche</t>
  </si>
  <si>
    <t>Ardennes</t>
  </si>
  <si>
    <t>Ariège</t>
  </si>
  <si>
    <t>Aube</t>
  </si>
  <si>
    <t>Aude</t>
  </si>
  <si>
    <t>Aveyron</t>
  </si>
  <si>
    <t>Bouches du Rhône</t>
  </si>
  <si>
    <t>Marseille</t>
  </si>
  <si>
    <t>Calvados</t>
  </si>
  <si>
    <t>Cantal</t>
  </si>
  <si>
    <t>Charente</t>
  </si>
  <si>
    <t>Charente Maritime</t>
  </si>
  <si>
    <t>Iles</t>
  </si>
  <si>
    <t>Cher</t>
  </si>
  <si>
    <t>Corrèze</t>
  </si>
  <si>
    <t>Corse</t>
  </si>
  <si>
    <t>Côte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</si>
  <si>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</si>
  <si>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</si>
  <si>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</si>
  <si>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</si>
  <si>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</si>
  <si>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</si>
  <si>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</si>
  <si>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Finistère</t>
  </si>
  <si>
    <t>Gard</t>
  </si>
  <si>
    <t>Haute Garonne</t>
  </si>
  <si>
    <t>Gers</t>
  </si>
  <si>
    <t>Gironde</t>
  </si>
  <si>
    <t>Hérault</t>
  </si>
  <si>
    <t>Ile et Vilaine</t>
  </si>
  <si>
    <t xml:space="preserve">Indre </t>
  </si>
  <si>
    <t>Indre et Loire</t>
  </si>
  <si>
    <t>Isère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</si>
  <si>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</si>
  <si>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</si>
  <si>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</si>
  <si>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</si>
  <si>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</si>
  <si>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</si>
  <si>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</si>
  <si>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</si>
  <si>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</si>
  <si>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Lozère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</si>
  <si>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</si>
  <si>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</si>
  <si>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</si>
  <si>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</si>
  <si>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</si>
  <si>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</si>
  <si>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</si>
  <si>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</si>
  <si>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</si>
  <si>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Nièvre</t>
  </si>
  <si>
    <t>Nord</t>
  </si>
  <si>
    <t>Oise</t>
  </si>
  <si>
    <t>Orne</t>
  </si>
  <si>
    <t>Pas de Calais</t>
  </si>
  <si>
    <t>Puy de Dome</t>
  </si>
  <si>
    <t>Pyrénées Atlantiques</t>
  </si>
  <si>
    <t>Hautes Pyrénées</t>
  </si>
  <si>
    <t>Pyrénées Orientales</t>
  </si>
  <si>
    <t>Bas Rhin</t>
  </si>
  <si>
    <t>Haut Rhin</t>
  </si>
  <si>
    <t>Rhône</t>
  </si>
  <si>
    <t>Lyon</t>
  </si>
  <si>
    <t>Haute Saône</t>
  </si>
  <si>
    <t>Saône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</si>
  <si>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</si>
  <si>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</si>
  <si>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</si>
  <si>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</si>
  <si>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</si>
  <si>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</si>
  <si>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</si>
  <si>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Sèvres</t>
  </si>
  <si>
    <t>Somme</t>
  </si>
  <si>
    <t>Tarn</t>
  </si>
  <si>
    <t>Tarn et Garonne</t>
  </si>
  <si>
    <t>Var</t>
  </si>
  <si>
    <t>Vaucluse</t>
  </si>
  <si>
    <t>Vendée</t>
  </si>
  <si>
    <t>Vienne</t>
  </si>
  <si>
    <t>Haute Vienne</t>
  </si>
  <si>
    <t>Vosges</t>
  </si>
  <si>
    <t>Yonne</t>
  </si>
  <si>
    <t>Territoire de Belfort</t>
  </si>
  <si>
    <t xml:space="preserve">Essonne </t>
  </si>
  <si>
    <t xml:space="preserve">Haute de Seine </t>
  </si>
  <si>
    <t xml:space="preserve">Seine Saint Denis </t>
  </si>
  <si>
    <t xml:space="preserve">Val de Marne </t>
  </si>
  <si>
    <t xml:space="preserve">Val d'Oise </t>
  </si>
  <si>
    <t>Nos tarifs s'entendent pour un rapport Poids/volume de 250 Kgs/m3</t>
  </si>
  <si>
    <t>Calcul du prix de transport :</t>
  </si>
  <si>
    <t>La taxation des envois palettisés est faite sur la base d'un poids minimum de 120 Kg</t>
  </si>
  <si>
    <t>Le poids taxable est le poids brut de l'envoi (poids net de la marchandise + emballage + support + accessoires éventuels).</t>
  </si>
  <si>
    <t>de 0 à 100 Kgs, nos prix sont forfaitaires</t>
  </si>
  <si>
    <t>Au-delà, nos prix sont aux 100 Kgs - arrondis aux 10 Kg supérieurs</t>
  </si>
  <si>
    <t>²</t>
  </si>
  <si>
    <t>Longueur min</t>
  </si>
  <si>
    <t>largeur min</t>
  </si>
  <si>
    <t>delta Long</t>
  </si>
  <si>
    <t>delta larg</t>
  </si>
  <si>
    <t>Coût transport</t>
  </si>
  <si>
    <t>Total frais de port</t>
  </si>
  <si>
    <t>Poids emballage</t>
  </si>
  <si>
    <t>Coût emballage</t>
  </si>
  <si>
    <t>PREPA</t>
  </si>
  <si>
    <t>MREPA</t>
  </si>
  <si>
    <t>Regard 40x40x30 gauche percé avec 3 joints</t>
  </si>
  <si>
    <t>Regard 40x40x30 droit percé avec 3 joints</t>
  </si>
  <si>
    <t>EPDM au détail</t>
  </si>
  <si>
    <t>Géotextile au détail</t>
  </si>
  <si>
    <t>EPDM 2,49</t>
  </si>
  <si>
    <t>EPDM 3,05</t>
  </si>
  <si>
    <t>EPDM 3,68</t>
  </si>
  <si>
    <t>EPDM 4,27</t>
  </si>
  <si>
    <t>EPDM 4,88</t>
  </si>
  <si>
    <t>EPDM 5,49</t>
  </si>
  <si>
    <t>EPDM 6,1</t>
  </si>
  <si>
    <t>EPDM 6,71</t>
  </si>
  <si>
    <t>EPDM 7,32</t>
  </si>
  <si>
    <t>EPDM 7,62</t>
  </si>
  <si>
    <t>EPDM 7,92</t>
  </si>
  <si>
    <t>EPDM 8,53</t>
  </si>
  <si>
    <t>EPDM 9,15</t>
  </si>
  <si>
    <t>EPDM 10,97</t>
  </si>
  <si>
    <t>EPDM 12,2</t>
  </si>
  <si>
    <t>EPDM 15,25</t>
  </si>
  <si>
    <t>Géotextile 2,49</t>
  </si>
  <si>
    <t>Géotextile 3,05</t>
  </si>
  <si>
    <t>Géotextile 3,68</t>
  </si>
  <si>
    <t>Géotextile 4,27</t>
  </si>
  <si>
    <t>Géotextile 4,88</t>
  </si>
  <si>
    <t>Géotextile 5,49</t>
  </si>
  <si>
    <t>Géotextile 6,1</t>
  </si>
  <si>
    <t>Géotextile 6,71</t>
  </si>
  <si>
    <t>Géotextile 7,32</t>
  </si>
  <si>
    <t>Géotextile 7,62</t>
  </si>
  <si>
    <t>Géotextile 7,92</t>
  </si>
  <si>
    <t>Géotextile 8,53</t>
  </si>
  <si>
    <t>Géotextile 9,15</t>
  </si>
  <si>
    <t>Géotextile 10,97</t>
  </si>
  <si>
    <t>Géotextile 12,2</t>
  </si>
  <si>
    <t>Géotextile 15,25</t>
  </si>
  <si>
    <t>Barrière anti-racine</t>
  </si>
  <si>
    <t>Barthélémy ?</t>
  </si>
  <si>
    <t>Prix au 01/01/2014</t>
  </si>
  <si>
    <t>AQUATIRIS - SASKIT</t>
  </si>
  <si>
    <t>35 - LE RHEU</t>
  </si>
  <si>
    <t>Forfaits en euros</t>
  </si>
  <si>
    <t>En euros les 100 kg</t>
  </si>
  <si>
    <t xml:space="preserve">0 à </t>
  </si>
  <si>
    <t xml:space="preserve">10 à </t>
  </si>
  <si>
    <t xml:space="preserve">20 à </t>
  </si>
  <si>
    <t xml:space="preserve">30 à </t>
  </si>
  <si>
    <t xml:space="preserve">40 à </t>
  </si>
  <si>
    <t xml:space="preserve">50 à </t>
  </si>
  <si>
    <t xml:space="preserve">60 à </t>
  </si>
  <si>
    <t xml:space="preserve">70 à </t>
  </si>
  <si>
    <t>80 à</t>
  </si>
  <si>
    <t xml:space="preserve">90 à </t>
  </si>
  <si>
    <t xml:space="preserve">501 à </t>
  </si>
  <si>
    <t>Dpt</t>
  </si>
  <si>
    <t>500 kg</t>
  </si>
  <si>
    <t>1000 kg</t>
  </si>
  <si>
    <t>01 - AIN</t>
  </si>
  <si>
    <t>toutes localités</t>
  </si>
  <si>
    <t>02 - AISNE</t>
  </si>
  <si>
    <t>03 - ALLIER</t>
  </si>
  <si>
    <t>04 - ALPES Hte PROVENCE</t>
  </si>
  <si>
    <t>05 - Hautes ALPES</t>
  </si>
  <si>
    <t>06 - ALPES MARITIMES</t>
  </si>
  <si>
    <t>07 - ARDECHE</t>
  </si>
  <si>
    <t>08 - ARDENNES</t>
  </si>
  <si>
    <t>09 - ARIEGE</t>
  </si>
  <si>
    <t>10 - AUBE</t>
  </si>
  <si>
    <t>11 - AUDE</t>
  </si>
  <si>
    <t>12 - AVEYRON</t>
  </si>
  <si>
    <t>13 - BOUCHES du RHONE</t>
  </si>
  <si>
    <t>14 - CALVADOS</t>
  </si>
  <si>
    <t>15 - CANTAL</t>
  </si>
  <si>
    <t>16 - CHARENTE</t>
  </si>
  <si>
    <t>17 - CHARENTE MARITIME</t>
  </si>
  <si>
    <t>18 - CHER</t>
  </si>
  <si>
    <t>19 - CORREZE</t>
  </si>
  <si>
    <t>21 - COTE D'OR</t>
  </si>
  <si>
    <t>22 - COTES D'ARMOR</t>
  </si>
  <si>
    <t>23 - CREUSE</t>
  </si>
  <si>
    <t>24 - DORDOGNE</t>
  </si>
  <si>
    <t>25 - DOUBS</t>
  </si>
  <si>
    <t>26 - DROME</t>
  </si>
  <si>
    <t>27 - EURE</t>
  </si>
  <si>
    <t>28 - EURE et LOIR</t>
  </si>
  <si>
    <t xml:space="preserve">29 - FINISTERE </t>
  </si>
  <si>
    <t>30 - GARD</t>
  </si>
  <si>
    <t>31 - Haute GARONNE</t>
  </si>
  <si>
    <t>32 - GERS</t>
  </si>
  <si>
    <t>33 - GIRONDE</t>
  </si>
  <si>
    <t>34 - HERAULT</t>
  </si>
  <si>
    <t>35 - ILLE et VILAINE</t>
  </si>
  <si>
    <t>36 - INDRE</t>
  </si>
  <si>
    <t>37 - INDRE et LOIRE</t>
  </si>
  <si>
    <t>38 - ISERE</t>
  </si>
  <si>
    <t>39 - JURA</t>
  </si>
  <si>
    <t>40 - LANDES</t>
  </si>
  <si>
    <t>41 - LOIR et CHER</t>
  </si>
  <si>
    <t>42 - LOIRE</t>
  </si>
  <si>
    <t>43 - HAUTE LOIRE</t>
  </si>
  <si>
    <t>44 - LOIRE ATLANTIQUE</t>
  </si>
  <si>
    <t>45 - LOIRET</t>
  </si>
  <si>
    <t>46 - LOT</t>
  </si>
  <si>
    <t>47 - LOT et GARONNE</t>
  </si>
  <si>
    <t>48 - LOZERE</t>
  </si>
  <si>
    <t>49 - MAINE et LOIRE</t>
  </si>
  <si>
    <t>50 - MANCHE</t>
  </si>
  <si>
    <t>51 - MARNE</t>
  </si>
  <si>
    <t>52 - HAUTE MARNE</t>
  </si>
  <si>
    <t>53 - MAYENNE</t>
  </si>
  <si>
    <t>54 - MEURTHE et MOSELLE</t>
  </si>
  <si>
    <t>55 - MEUSE</t>
  </si>
  <si>
    <t>56 - MORBIHAN</t>
  </si>
  <si>
    <t>57 - MOSELLE</t>
  </si>
  <si>
    <t>58 - NIEVRE</t>
  </si>
  <si>
    <t>59 - NORD</t>
  </si>
  <si>
    <t>60 - OISE</t>
  </si>
  <si>
    <t>61 - ORNE</t>
  </si>
  <si>
    <t>62 - PAS de CALAIS</t>
  </si>
  <si>
    <t>63 - PUY de DOME</t>
  </si>
  <si>
    <t>64 - PYRENEES ATLANTIQUES</t>
  </si>
  <si>
    <t>65 - HAUTES PYRENEES</t>
  </si>
  <si>
    <t>66 - PYRENEES ORIENTALES</t>
  </si>
  <si>
    <t>67 - BAS RHIN</t>
  </si>
  <si>
    <t>68 - HAUT RHIN</t>
  </si>
  <si>
    <t>69 - RHONE</t>
  </si>
  <si>
    <t>70 - HAUTE SAONE</t>
  </si>
  <si>
    <t>71 - SAONE et LOIRE</t>
  </si>
  <si>
    <t>72 - SARTHE</t>
  </si>
  <si>
    <t>73 - SAVOIE</t>
  </si>
  <si>
    <t>74 - HAUTE SAVOIE</t>
  </si>
  <si>
    <t>75 - SEINE</t>
  </si>
  <si>
    <t>76 - SEINE MARITIME</t>
  </si>
  <si>
    <t>77 - SEINE et MARNE</t>
  </si>
  <si>
    <t>78 - YVELINES</t>
  </si>
  <si>
    <t>79 - Deux SEVRES</t>
  </si>
  <si>
    <t>80 - SOMME</t>
  </si>
  <si>
    <t>81 - TARN</t>
  </si>
  <si>
    <t>82 - TARN et GARONNE</t>
  </si>
  <si>
    <t>83 - VAR</t>
  </si>
  <si>
    <t>84 - VAUCLUSE</t>
  </si>
  <si>
    <t>85 - VENDEE</t>
  </si>
  <si>
    <t>86 - VIENNE</t>
  </si>
  <si>
    <t>87 - Haute VIENNE</t>
  </si>
  <si>
    <t>88 - VOSGES</t>
  </si>
  <si>
    <t>89 - YONNE</t>
  </si>
  <si>
    <t>90 - TERRITOIRE de BELFORT</t>
  </si>
  <si>
    <t>91 - ESSONNE</t>
  </si>
  <si>
    <t>92 - Hauts de SEINE</t>
  </si>
  <si>
    <t>93 - SEINE SAINT DENIS</t>
  </si>
  <si>
    <t>94 - VAL de MARNE</t>
  </si>
  <si>
    <t>95 - VAL d'OISE</t>
  </si>
  <si>
    <t>Conditions Tarifaires*</t>
  </si>
  <si>
    <t>Rapport Poids/volume</t>
  </si>
  <si>
    <t>1 m3 =  200 kgs</t>
  </si>
  <si>
    <t>1 mètre de plancher = 1500 kg</t>
  </si>
  <si>
    <t>Frais de contre-remboursements</t>
  </si>
  <si>
    <t xml:space="preserve">Jusqu' à 100 Euros , minimum de perception 24,10 € </t>
  </si>
  <si>
    <t>Par tranche supplémentaire de 100  Euros , 1.40 €</t>
  </si>
  <si>
    <t xml:space="preserve">Limite de responsabilité </t>
  </si>
  <si>
    <t xml:space="preserve"> - Moins de 3 tonnes : 23 Euros TTC par kg dans la limite de 750 Euros TTC par colis</t>
  </si>
  <si>
    <t>- Plus de 3 tonnes : 14 Euros TTC par kg dans la limite de 2300 Euros TTC par tonne de poids brut</t>
  </si>
  <si>
    <t>sauf déclaration de valeur supérieure de l'expéditeur</t>
  </si>
  <si>
    <t>Conditions de règlement</t>
  </si>
  <si>
    <t>30 jours date de facture  (loi du 5 janvier - article 26 modifiant l'article L441-6 du Code de Commerce)</t>
  </si>
  <si>
    <t>Surtaxe gasoil :</t>
  </si>
  <si>
    <t xml:space="preserve">en supplément bas de facture </t>
  </si>
  <si>
    <t xml:space="preserve"> (( Coût à la cuve fin de mois Indice de référence CNR /( 0,927 Euros HT moyenne 2010 cuve fin de mois )-1)* 24 %</t>
  </si>
  <si>
    <t>Tarif applicable pour produits non classés - localités accessibles en semi-remorques et sans matériel spécifique</t>
  </si>
  <si>
    <t>Marchandises dangereuses admises mais soumises aux conditions de documents et de compatibilité ADR chargés : nous consulter au préalable</t>
  </si>
  <si>
    <t>*Le fait de passer un ordre à notre entreprise vaut acceptation de nos conditions générales de vente jointes en annexe</t>
  </si>
  <si>
    <t>** Sous réserve de variations significatives de charges tenant à des conditions extérieures</t>
  </si>
  <si>
    <t xml:space="preserve">Contact Technique </t>
  </si>
  <si>
    <t>Nom :</t>
  </si>
  <si>
    <t>Mail :</t>
  </si>
  <si>
    <t>Tél :</t>
  </si>
  <si>
    <t>Fax</t>
  </si>
  <si>
    <t>Moyenne tt dépt</t>
  </si>
  <si>
    <t>kg</t>
  </si>
  <si>
    <t>Dimension standard en bleu</t>
  </si>
  <si>
    <t>delta le plus petit mis en rouge</t>
  </si>
  <si>
    <t>S (m²)</t>
  </si>
  <si>
    <t>Long fond tolérée</t>
  </si>
  <si>
    <t>larg fond tolérée</t>
  </si>
  <si>
    <t>Longueur min tolérée sans débords</t>
  </si>
  <si>
    <t>largeur min tolérée sans débords</t>
  </si>
  <si>
    <t>Débord réel Long</t>
  </si>
  <si>
    <t>Débord réel Larg</t>
  </si>
  <si>
    <t>Tolérance S</t>
  </si>
  <si>
    <t>Tolérance Largeur</t>
  </si>
  <si>
    <t>Tolérance Longueur</t>
  </si>
  <si>
    <t>MCOUV</t>
  </si>
  <si>
    <t>MREHA</t>
  </si>
  <si>
    <t>MCOUVRC</t>
  </si>
  <si>
    <t>MREGARC</t>
  </si>
  <si>
    <t>MREGACOL</t>
  </si>
  <si>
    <t>MPVC50</t>
  </si>
  <si>
    <t>MCOUD30</t>
  </si>
  <si>
    <t>MCOUD90</t>
  </si>
  <si>
    <t>MTEP63</t>
  </si>
  <si>
    <t>MMANCH</t>
  </si>
  <si>
    <t>MREGA</t>
  </si>
  <si>
    <t>MREGASG</t>
  </si>
  <si>
    <t>MREGASD</t>
  </si>
  <si>
    <t>MRED10050</t>
  </si>
  <si>
    <t>MRED110100</t>
  </si>
  <si>
    <t>MY100</t>
  </si>
  <si>
    <t>MBOUC</t>
  </si>
  <si>
    <t>MVANGUI50</t>
  </si>
  <si>
    <t>MVANGUI63</t>
  </si>
  <si>
    <t>MVANGUI110</t>
  </si>
  <si>
    <t>MVANTRAPPE</t>
  </si>
  <si>
    <t>MJOI50</t>
  </si>
  <si>
    <t>MJOI63</t>
  </si>
  <si>
    <t>MJOI100</t>
  </si>
  <si>
    <t>MTRAV50</t>
  </si>
  <si>
    <t>PBROYWC</t>
  </si>
  <si>
    <t>MTOILE</t>
  </si>
  <si>
    <t>MANTIR</t>
  </si>
  <si>
    <t>MKITREP</t>
  </si>
  <si>
    <t>MBACFV5EH</t>
  </si>
  <si>
    <t>MTEP50</t>
  </si>
  <si>
    <t>MVAN3V50</t>
  </si>
  <si>
    <t>MVAN3V63</t>
  </si>
  <si>
    <t>MVAN3VM50</t>
  </si>
  <si>
    <t>MVAN3VM63</t>
  </si>
  <si>
    <t>MTRAV110</t>
  </si>
  <si>
    <t>PFV3EH3*2</t>
  </si>
  <si>
    <t>PFV5EH4*2</t>
  </si>
  <si>
    <t>PFV6EH4*3</t>
  </si>
  <si>
    <t>PFV6EH6*2</t>
  </si>
  <si>
    <t>PFV6EH8*1,5</t>
  </si>
  <si>
    <t>PFV8EH4*4</t>
  </si>
  <si>
    <t>PFV8EH8*2</t>
  </si>
  <si>
    <t>PFV10EH4*5</t>
  </si>
  <si>
    <t>PFV10EH8*2,5</t>
  </si>
  <si>
    <t>PFV10EH10*2</t>
  </si>
  <si>
    <t>PFV12EH6*4</t>
  </si>
  <si>
    <t>PFV12EH8*3</t>
  </si>
  <si>
    <t>PFV16EH8*4</t>
  </si>
  <si>
    <t>PFV20EH8*5</t>
  </si>
  <si>
    <t>PFV20EH10*4</t>
  </si>
  <si>
    <t>PFH3EH</t>
  </si>
  <si>
    <t>PFH4EH</t>
  </si>
  <si>
    <t>PFH5EH</t>
  </si>
  <si>
    <t>PFH6EH</t>
  </si>
  <si>
    <t>PFH8EH</t>
  </si>
  <si>
    <t>PFH10EH</t>
  </si>
  <si>
    <t>PFH12EH</t>
  </si>
  <si>
    <t>PFH16EH</t>
  </si>
  <si>
    <t>PFH20EH</t>
  </si>
  <si>
    <t>PREGACOL</t>
  </si>
  <si>
    <t>PREGARC</t>
  </si>
  <si>
    <t>PREGAHEXA</t>
  </si>
  <si>
    <t>PREGACOLKIT</t>
  </si>
  <si>
    <t>KITFVGSG</t>
  </si>
  <si>
    <t>KITFVGSD</t>
  </si>
  <si>
    <t>KITFVGVAN110</t>
  </si>
  <si>
    <t>Poids commande
Borne inf</t>
  </si>
  <si>
    <t>Poids commande
Borne sup</t>
  </si>
  <si>
    <t>Poids total transporté
Borne sup</t>
  </si>
  <si>
    <t>Cette page détaille le calcul des frais de port</t>
  </si>
  <si>
    <r>
      <t xml:space="preserve">Poids commande
Borne </t>
    </r>
    <r>
      <rPr>
        <sz val="11"/>
        <color theme="1"/>
        <rFont val="Symbol"/>
        <family val="1"/>
        <charset val="2"/>
      </rPr>
      <t>£</t>
    </r>
  </si>
  <si>
    <t>Frais de port</t>
  </si>
  <si>
    <t>Sans mise en charge et sans fond</t>
  </si>
  <si>
    <t>MBAC2,5</t>
  </si>
  <si>
    <t>KIT3VM50</t>
  </si>
  <si>
    <t>KIT3V50</t>
  </si>
  <si>
    <t>KIT3V63</t>
  </si>
  <si>
    <t>KITFVRVANG50</t>
  </si>
  <si>
    <t>KITFVRVANG63</t>
  </si>
  <si>
    <t>KIT3VM63</t>
  </si>
  <si>
    <t>KITBAC3EH</t>
  </si>
  <si>
    <t>KITBAC6EH</t>
  </si>
  <si>
    <t>KITBAC10EH</t>
  </si>
  <si>
    <t>KITBAC12EH</t>
  </si>
  <si>
    <t>KITBAC20EH</t>
  </si>
  <si>
    <t>DGEOM249</t>
  </si>
  <si>
    <t>DGEOM305</t>
  </si>
  <si>
    <t>PREGAGRV</t>
  </si>
  <si>
    <t>Accessoires bacs</t>
  </si>
  <si>
    <t>Vanne pelle inox</t>
  </si>
  <si>
    <t>Grilles/grillage</t>
  </si>
  <si>
    <t>Joint boudin pour pelle inox</t>
  </si>
  <si>
    <t>GRAVITAIRE  PELLE INOX</t>
  </si>
  <si>
    <t>MREGAGRV</t>
  </si>
  <si>
    <t>MVOUVGRV</t>
  </si>
  <si>
    <t>MVANINOX</t>
  </si>
  <si>
    <t>MJOIB</t>
  </si>
  <si>
    <t>Essentra</t>
  </si>
  <si>
    <t>KITCAILLEBOT</t>
  </si>
  <si>
    <t>Traversée de parois D63</t>
  </si>
  <si>
    <t>MTRAV63</t>
  </si>
  <si>
    <t>Taux de marge en % (marge brute/achat x 100)</t>
  </si>
  <si>
    <t>Fabricant</t>
  </si>
  <si>
    <t>Protection sanitaire</t>
  </si>
  <si>
    <t>Main d'œuvre</t>
  </si>
  <si>
    <t>Transport</t>
  </si>
  <si>
    <t>Kit grilles caillebotis 5EH</t>
  </si>
  <si>
    <t>Kit grilles caillebotis 10EH</t>
  </si>
  <si>
    <t>Kit grilles caillebotis 20EH</t>
  </si>
  <si>
    <t>MBARRE</t>
  </si>
  <si>
    <t>Rototec</t>
  </si>
  <si>
    <t>Electromécanique</t>
  </si>
  <si>
    <t>Ebara</t>
  </si>
  <si>
    <t>Pompe D50 eaux chargées (RIGHT)</t>
  </si>
  <si>
    <t>Pompe D63 eaux chargeées (DW)</t>
  </si>
  <si>
    <t>Alarme</t>
  </si>
  <si>
    <t>Connecteur étanche</t>
  </si>
  <si>
    <t>Couvercle cuve</t>
  </si>
  <si>
    <t>Kit canalisation SPR-1200/900-50</t>
  </si>
  <si>
    <t>Kit canalisation SPR-600-50</t>
  </si>
  <si>
    <t>Kit canalisation SPR-1200/900-63</t>
  </si>
  <si>
    <t>Poste de relevage</t>
  </si>
  <si>
    <t>SPR-1200-50</t>
  </si>
  <si>
    <t>SPR-900-50</t>
  </si>
  <si>
    <t>SPR-600-50</t>
  </si>
  <si>
    <t>SPR-1200-63</t>
  </si>
  <si>
    <t>SPR-900-63</t>
  </si>
  <si>
    <t>forfait 30 minutes</t>
  </si>
  <si>
    <t>COMPARATIF COUTS STATIONS</t>
  </si>
  <si>
    <t>Eparco</t>
  </si>
  <si>
    <t>Premier Tech</t>
  </si>
  <si>
    <t>Eloy water</t>
  </si>
  <si>
    <t xml:space="preserve">Pays </t>
  </si>
  <si>
    <t>France</t>
  </si>
  <si>
    <t>canada</t>
  </si>
  <si>
    <t>Belgique</t>
  </si>
  <si>
    <t>Modèle</t>
  </si>
  <si>
    <t>Jardi FV 5 EH</t>
  </si>
  <si>
    <t>Jardi FV+FH 5EH</t>
  </si>
  <si>
    <t>filtres zéolite</t>
  </si>
  <si>
    <t>epurflo</t>
  </si>
  <si>
    <t>Oxyfix</t>
  </si>
  <si>
    <t>MATERIEL et SERVICES FABRICANT</t>
  </si>
  <si>
    <t>FV bac</t>
  </si>
  <si>
    <t>FV FH</t>
  </si>
  <si>
    <t>zeolite</t>
  </si>
  <si>
    <t>Tricel</t>
  </si>
  <si>
    <t>Matériel agréé</t>
  </si>
  <si>
    <t>marge  30% pour Aqua 20% pour les autres</t>
  </si>
  <si>
    <t>contrôle et certificat fabricant</t>
  </si>
  <si>
    <t>redevances</t>
  </si>
  <si>
    <t>Total matériel fabricant</t>
  </si>
  <si>
    <t>AUTRES SERVICES</t>
  </si>
  <si>
    <t>Total autre services</t>
  </si>
  <si>
    <t>AUTRES MATERIELS</t>
  </si>
  <si>
    <t>Canalisation regard</t>
  </si>
  <si>
    <t>granulats</t>
  </si>
  <si>
    <t>plantes</t>
  </si>
  <si>
    <t>grilles</t>
  </si>
  <si>
    <t>bordures</t>
  </si>
  <si>
    <t>Marge 30 %</t>
  </si>
  <si>
    <t>Total autres matériels</t>
  </si>
  <si>
    <t>MAIN D'ŒUVRE</t>
  </si>
  <si>
    <t>Temps à deux en jours</t>
  </si>
  <si>
    <t>Tarif</t>
  </si>
  <si>
    <t>Main d'œuvre 320€/j</t>
  </si>
  <si>
    <t>Pelle 5t 640€/j</t>
  </si>
  <si>
    <t>Transfert pelle</t>
  </si>
  <si>
    <t>Total main d'œuvre</t>
  </si>
  <si>
    <t>MATERIEL BRANCHEMENT</t>
  </si>
  <si>
    <t>Raccordement maison</t>
  </si>
  <si>
    <t>Ventilation</t>
  </si>
  <si>
    <t>Branchement éléctrique</t>
  </si>
  <si>
    <t>Marge 30</t>
  </si>
  <si>
    <t>Total branchement</t>
  </si>
  <si>
    <t>COUT TOTAL GRAVITAIRE HORS ZRV</t>
  </si>
  <si>
    <t>Prix station gravitaire hors ZRV</t>
  </si>
  <si>
    <t>TTC à 10%</t>
  </si>
  <si>
    <t>TTC à 20%</t>
  </si>
  <si>
    <t>Tableaux pour graphiques, NE PAS TOUCHER</t>
  </si>
  <si>
    <t>Répartition des couts</t>
  </si>
  <si>
    <t>Répartition en %</t>
  </si>
  <si>
    <t>Marge installateur</t>
  </si>
  <si>
    <t>Autres fournitures et services</t>
  </si>
  <si>
    <t>FV</t>
  </si>
  <si>
    <t>Marges installateur</t>
  </si>
  <si>
    <t>FV+FH</t>
  </si>
  <si>
    <t>Zeolite</t>
  </si>
  <si>
    <t>valeur</t>
  </si>
  <si>
    <t>Epurflo</t>
  </si>
  <si>
    <t>% station</t>
  </si>
  <si>
    <t>Réparition en €</t>
  </si>
  <si>
    <t>Part installateur</t>
  </si>
  <si>
    <t>Valeur</t>
  </si>
  <si>
    <t>%</t>
  </si>
  <si>
    <t>Fournitures fabricant</t>
  </si>
  <si>
    <t>totaux</t>
  </si>
  <si>
    <t>ZRV/infiltration pose et fourniture</t>
  </si>
  <si>
    <t>Poste de relevage pose et fourniture</t>
  </si>
  <si>
    <t>MCUVE</t>
  </si>
  <si>
    <t>MRIGHT</t>
  </si>
  <si>
    <t>MDWVOX</t>
  </si>
  <si>
    <t>MALARME</t>
  </si>
  <si>
    <t>MCONECT</t>
  </si>
  <si>
    <t>KITTUY50</t>
  </si>
  <si>
    <t>KITTUY63</t>
  </si>
  <si>
    <t>Cuve pour poste de relevage avec couvercle</t>
  </si>
  <si>
    <t>VDL</t>
  </si>
  <si>
    <t>MEISER</t>
  </si>
  <si>
    <t>COQUELIN</t>
  </si>
  <si>
    <t>KITCAL5EH</t>
  </si>
  <si>
    <t>KITFIL5EH</t>
  </si>
  <si>
    <t>PREHA</t>
  </si>
  <si>
    <t>MCOLEPDM</t>
  </si>
  <si>
    <t>20 - CORSE</t>
  </si>
  <si>
    <t>Tarif Domicile / Domicile - En Euro HT - applicable à compter du 01/03/15 jusqu'au 28/02/2016 **</t>
  </si>
  <si>
    <t>MTPDB50</t>
  </si>
  <si>
    <t>SODAF</t>
  </si>
  <si>
    <t>MSCIE60</t>
  </si>
  <si>
    <t>Scie cloche D60</t>
  </si>
  <si>
    <t>Scie cloche D70</t>
  </si>
  <si>
    <t>MSCIE70</t>
  </si>
  <si>
    <t>Scie cloche D102</t>
  </si>
  <si>
    <t>Scie cloche D108</t>
  </si>
  <si>
    <t>MSCIE102</t>
  </si>
  <si>
    <t>MSCIE108</t>
  </si>
  <si>
    <t>KENI</t>
  </si>
  <si>
    <t>PREGACUN</t>
  </si>
  <si>
    <t>Traversée de parois D50</t>
  </si>
  <si>
    <t>Traversée de parois D110</t>
  </si>
  <si>
    <t>Barrière anti-racine (prix au ml)</t>
  </si>
  <si>
    <t>RefSaskit</t>
  </si>
  <si>
    <t>Designation</t>
  </si>
  <si>
    <t>PrixMagasin</t>
  </si>
  <si>
    <t>Categorie</t>
  </si>
  <si>
    <t>Produit non encore disponible</t>
  </si>
  <si>
    <t>Regards et répartiteurs</t>
  </si>
  <si>
    <t>Regards au détail</t>
  </si>
  <si>
    <t>Y droit</t>
  </si>
  <si>
    <t>Y gauche</t>
  </si>
  <si>
    <t>Membranes</t>
  </si>
  <si>
    <t>Membranes sur mesure</t>
  </si>
  <si>
    <t>Accessoires membranes</t>
  </si>
  <si>
    <t>Colle EPDM</t>
  </si>
  <si>
    <t>Kit réparation EPDM</t>
  </si>
  <si>
    <t>Bacs à l'unité</t>
  </si>
  <si>
    <t>Postes de relevage</t>
  </si>
  <si>
    <t>Protections sanitaires</t>
  </si>
  <si>
    <t>Joint forsheda D50</t>
  </si>
  <si>
    <t>Joint forsheda D63</t>
  </si>
  <si>
    <t>Joint forsheda D100</t>
  </si>
  <si>
    <t>Outillage</t>
  </si>
  <si>
    <t>Catégories</t>
  </si>
  <si>
    <t>Sous-catégories</t>
  </si>
  <si>
    <t>Sous-catégorie</t>
  </si>
  <si>
    <t>Catégories =&gt;</t>
  </si>
  <si>
    <t>Sous-catégories =&gt;</t>
  </si>
  <si>
    <t>Distribution gravitaire</t>
  </si>
  <si>
    <t>Distribution relevage</t>
  </si>
  <si>
    <t>Kits bacs</t>
  </si>
  <si>
    <t>MBAC3</t>
  </si>
  <si>
    <t>Eaux chargées D50</t>
  </si>
  <si>
    <t>Eaux chargées D63</t>
  </si>
  <si>
    <t>Etanchéité</t>
  </si>
  <si>
    <t>Scies cloches</t>
  </si>
  <si>
    <t>Autres</t>
  </si>
  <si>
    <t>Boîtiers de sortie</t>
  </si>
  <si>
    <t>Sandwich EPDM - géotextile FV</t>
  </si>
  <si>
    <t>Sandwich EPDM - géotextile FH</t>
  </si>
  <si>
    <t>Kit caillebotis maille 5x5</t>
  </si>
  <si>
    <t>Kit grilles fil maille 5x5</t>
  </si>
  <si>
    <t>Correspondance RefSaskit</t>
  </si>
  <si>
    <t>Dalle de chanvre (1 m²)</t>
  </si>
  <si>
    <t>Bacs PE</t>
  </si>
  <si>
    <t>5EH (2x5)</t>
  </si>
  <si>
    <t>3EH (3x2)</t>
  </si>
  <si>
    <t>4EH (4x2)</t>
  </si>
  <si>
    <t>5EH (4x2,5)</t>
  </si>
  <si>
    <t>6EH (4x3)</t>
  </si>
  <si>
    <t>6EH (6x2)</t>
  </si>
  <si>
    <t>6EH (8x1,5)</t>
  </si>
  <si>
    <t>8EH (4x4)</t>
  </si>
  <si>
    <t>8 EH (8x2)</t>
  </si>
  <si>
    <t>10EH (4x5)</t>
  </si>
  <si>
    <t>10EH (8x2,5)</t>
  </si>
  <si>
    <t>10EH (10x2)</t>
  </si>
  <si>
    <t>12EH (6x4)</t>
  </si>
  <si>
    <t>12EH (8x3)</t>
  </si>
  <si>
    <t>16EH (8x4)</t>
  </si>
  <si>
    <t>20EH (8x5)</t>
  </si>
  <si>
    <t>20EH (10x4)</t>
  </si>
  <si>
    <t>3EH (1,5x4)</t>
  </si>
  <si>
    <t>4EH (2x4)</t>
  </si>
  <si>
    <t>6EH (2x6)</t>
  </si>
  <si>
    <t>8EH (2x8)</t>
  </si>
  <si>
    <t>10EH (2,5x8)</t>
  </si>
  <si>
    <t>12EH (2,5x9)</t>
  </si>
  <si>
    <t>16EH (3x10,7)</t>
  </si>
  <si>
    <t>20EH (3,2x12,5)</t>
  </si>
  <si>
    <t>NEW</t>
  </si>
  <si>
    <t>Réduction PVC 110-100</t>
  </si>
  <si>
    <t>EPDM (au m²)</t>
  </si>
  <si>
    <t>Géotextile (au m²)</t>
  </si>
  <si>
    <t>PORT</t>
  </si>
  <si>
    <t>D60</t>
  </si>
  <si>
    <t>D70</t>
  </si>
  <si>
    <t>D102</t>
  </si>
  <si>
    <t>D108</t>
  </si>
  <si>
    <t>Guillotine D50</t>
  </si>
  <si>
    <t>Guillotine D63</t>
  </si>
  <si>
    <t>Guillotine D110</t>
  </si>
  <si>
    <t>3 voies D50</t>
  </si>
  <si>
    <t>3 voies D63</t>
  </si>
  <si>
    <t>3 voies D50 motorisée</t>
  </si>
  <si>
    <t>3 voies D63 motorisée</t>
  </si>
  <si>
    <t>Pelle pour Y</t>
  </si>
  <si>
    <t>FV bacs 5EH</t>
  </si>
  <si>
    <t>FV 5EH</t>
  </si>
  <si>
    <t>Barre de renfort à l'unité pour bac JA-FV 2,5</t>
  </si>
  <si>
    <t>Répartiteurs gravitaire</t>
  </si>
  <si>
    <t>Vannes guillotines</t>
  </si>
  <si>
    <t>Catégorie</t>
  </si>
  <si>
    <t>Désignation</t>
  </si>
  <si>
    <t>Accessoires poste</t>
  </si>
  <si>
    <t>Eaux claires</t>
  </si>
  <si>
    <t>Sous Categorie</t>
  </si>
  <si>
    <t>Update TSaskit set Designation = '##DESIGNATION##', PrixMagasin = ##PRIX##, Categorie = '##CATEGORIE##', SousCategorie = '##SOUSCATEGORIE##' Where RefSaskit = ##ID##;</t>
  </si>
  <si>
    <t>INSERT INTO TSaskit (Designation,PrixMagasin,Categorie,SousCategorie)  VALUES ('##DESIGNATION##',##PRIX##,'##CATEGORIE##','##SOUSCATEGORIE##') ;</t>
  </si>
  <si>
    <t>KITBAC5EHGF</t>
  </si>
  <si>
    <t>KITBAC5EHCB</t>
  </si>
  <si>
    <t>Protection sanitaire au détail</t>
  </si>
  <si>
    <t>FV 2,5EH</t>
  </si>
  <si>
    <t>KITBAC2,5EHGF</t>
  </si>
  <si>
    <t>KITBAC2,5EHCB</t>
  </si>
  <si>
    <t>PFV5EH4x2,5</t>
  </si>
  <si>
    <t>B3058</t>
  </si>
  <si>
    <t>B3057</t>
  </si>
  <si>
    <t>B3056</t>
  </si>
  <si>
    <t>B3061</t>
  </si>
  <si>
    <t>B3064</t>
  </si>
  <si>
    <t>B3067</t>
  </si>
  <si>
    <t>B3070</t>
  </si>
  <si>
    <t>B3073</t>
  </si>
  <si>
    <t>Prix du m²</t>
  </si>
  <si>
    <t>Poids au m²</t>
  </si>
  <si>
    <t>Poids du rouleau en kg</t>
  </si>
  <si>
    <t>Largeur en m</t>
  </si>
  <si>
    <t>Longueur en m</t>
  </si>
  <si>
    <t>Surface totale en m²</t>
  </si>
  <si>
    <t>Achat</t>
  </si>
  <si>
    <t>Vente</t>
  </si>
  <si>
    <t>Marge</t>
  </si>
  <si>
    <t>B3063</t>
  </si>
  <si>
    <t>B3066</t>
  </si>
  <si>
    <t>B3069</t>
  </si>
  <si>
    <t>B3072</t>
  </si>
  <si>
    <t>B3075</t>
  </si>
  <si>
    <t>Prix du rouleau en € à la vente</t>
  </si>
  <si>
    <t>DIG-01</t>
  </si>
  <si>
    <t>DIR-01-VR50</t>
  </si>
  <si>
    <t>DIR-01-VR63</t>
  </si>
  <si>
    <t>DIR-01-VG50</t>
  </si>
  <si>
    <t>DIR-02-VR63-M</t>
  </si>
  <si>
    <t>DIR-02-VR50-M</t>
  </si>
  <si>
    <t>DIR-02-VG63</t>
  </si>
  <si>
    <t>TOB-03</t>
  </si>
  <si>
    <t>TOB-03 + toile anti-affouillement</t>
  </si>
  <si>
    <t>COL-01-EC</t>
  </si>
  <si>
    <t>COL-01</t>
  </si>
  <si>
    <t>DIR-01</t>
  </si>
  <si>
    <t>DIR-02</t>
  </si>
  <si>
    <t>FV 2EH 2,5x1,6</t>
  </si>
  <si>
    <t>FV 7EH 4x3,5</t>
  </si>
  <si>
    <t>FV 9EH 4x4,5</t>
  </si>
  <si>
    <t>FV 14EH 7x4</t>
  </si>
  <si>
    <t>FV 14EH 8x3,5</t>
  </si>
  <si>
    <t>FV 18EH 9x4</t>
  </si>
  <si>
    <t>FV 18EH 8x4,5</t>
  </si>
  <si>
    <t>surface utile</t>
  </si>
  <si>
    <t>FH 2EH</t>
  </si>
  <si>
    <t>FH 7EH</t>
  </si>
  <si>
    <t>FH 9EH</t>
  </si>
  <si>
    <t>FH 14EH</t>
  </si>
  <si>
    <t>FH 18EH</t>
  </si>
  <si>
    <t>2EH (2,5x1,6)</t>
  </si>
  <si>
    <t>7EH (4x3,5)</t>
  </si>
  <si>
    <t>9EH (4x4,5)</t>
  </si>
  <si>
    <t>14EH (7x4)</t>
  </si>
  <si>
    <t>14EH (8x3,5)</t>
  </si>
  <si>
    <t>18EH (9x4)</t>
  </si>
  <si>
    <t>18EH (8x4,5)</t>
  </si>
  <si>
    <t>7EH (2x7)</t>
  </si>
  <si>
    <t>9EH (2,5x7,2)</t>
  </si>
  <si>
    <t>2EH (1,25x3,2)</t>
  </si>
  <si>
    <t>14EH (2,8x10)</t>
  </si>
  <si>
    <t>18EH (3x12)</t>
  </si>
  <si>
    <t>PFV2EH2,5X1,6</t>
  </si>
  <si>
    <t>PFV7EH4X3,5</t>
  </si>
  <si>
    <t>PFV9EH4X4,5</t>
  </si>
  <si>
    <t>PFV14EH7X4</t>
  </si>
  <si>
    <t>PFV14EH8X3,5</t>
  </si>
  <si>
    <t>PFV18EH9X4</t>
  </si>
  <si>
    <t>PFV18EH8X4,5</t>
  </si>
  <si>
    <t>PFH2EH</t>
  </si>
  <si>
    <t>PFH7EH</t>
  </si>
  <si>
    <t>PFH9EH</t>
  </si>
  <si>
    <t>PFH14EH</t>
  </si>
  <si>
    <t>PFH18EH</t>
  </si>
  <si>
    <t>BFV5</t>
  </si>
  <si>
    <t>BFV6</t>
  </si>
  <si>
    <t>Bac BFV5 110 kg</t>
  </si>
  <si>
    <t>Bac BFV6 1xx kg</t>
  </si>
  <si>
    <t>Kit 3 Grilles pour BFV5 caillebotis galvanisé 5x5</t>
  </si>
  <si>
    <t>Barre de renfort galva pour BFV5</t>
  </si>
  <si>
    <t>Kit Grille fil 5x5 pour BFV5</t>
  </si>
  <si>
    <t>Bac BFV4 xx kg</t>
  </si>
  <si>
    <t>Barre de renfort galva pour BFV6</t>
  </si>
  <si>
    <t>MBARRE3</t>
  </si>
  <si>
    <t>BARRE 3</t>
  </si>
  <si>
    <t>MBARRE2,5</t>
  </si>
  <si>
    <t>Kit 4 Grilles pour BFV6 caillebotis galvanisé 5x5</t>
  </si>
  <si>
    <t>Répartiteur TOB-03</t>
  </si>
  <si>
    <t>Regard DIR-01 40x40x30 non percé</t>
  </si>
  <si>
    <t>Regard DIR-02 carré 40x40x50</t>
  </si>
  <si>
    <t>Rehausse pour regard DIR-01</t>
  </si>
  <si>
    <t>Couvercle Aquatiris pour regard DIR-01</t>
  </si>
  <si>
    <t>Regard COL-01 sortie en cunette</t>
  </si>
  <si>
    <t>Regard DIG-01 distribution gravitaire</t>
  </si>
  <si>
    <t>Couvercle pour regard DIG-01</t>
  </si>
  <si>
    <t>Rehausse pour regard COL-01 ou DIR-02</t>
  </si>
  <si>
    <t>END</t>
  </si>
  <si>
    <t>Couvercle Aquatiris pour regard COL-01 ou DIR-02</t>
  </si>
  <si>
    <t>MSPR-01</t>
  </si>
  <si>
    <t>MDIR-01</t>
  </si>
  <si>
    <t>MTOB-03</t>
  </si>
  <si>
    <t>MDIR-02</t>
  </si>
  <si>
    <t>MCOL-01</t>
  </si>
  <si>
    <t>MDIG-01</t>
  </si>
  <si>
    <t>MBFV5-CB</t>
  </si>
  <si>
    <t>MBFV5-BR</t>
  </si>
  <si>
    <t>MBFV6-CB</t>
  </si>
  <si>
    <t>MBFV6-BR</t>
  </si>
  <si>
    <t>Nouvelle Ref ? A valider avec Julian</t>
  </si>
  <si>
    <t>?</t>
  </si>
  <si>
    <t>PDIG-01</t>
  </si>
  <si>
    <t>PDIR-01-VR50</t>
  </si>
  <si>
    <t>PDIR-01-VG50</t>
  </si>
  <si>
    <t>PDIR-01-VG63</t>
  </si>
  <si>
    <t>PDIR-02-VR50M</t>
  </si>
  <si>
    <t>PDIR-02-VR63M</t>
  </si>
  <si>
    <t>PTOB-03</t>
  </si>
  <si>
    <t>Don't exist</t>
  </si>
  <si>
    <t>PCOL-01</t>
  </si>
  <si>
    <t>PDIR-01</t>
  </si>
  <si>
    <t>PDIR-02</t>
  </si>
  <si>
    <t>PBFV6-3EH</t>
  </si>
  <si>
    <t>PBFV5-2,5EH</t>
  </si>
  <si>
    <t>PBFV5-5EH</t>
  </si>
  <si>
    <t>PBFV6-6EH</t>
  </si>
  <si>
    <t>PBFV5-10EH</t>
  </si>
  <si>
    <t>PBFV6-12EH</t>
  </si>
  <si>
    <t>PBFV5-20EH</t>
  </si>
  <si>
    <t>MBFV5-03</t>
  </si>
  <si>
    <t>MBFV6-01</t>
  </si>
  <si>
    <t>MCOL-RH</t>
  </si>
  <si>
    <t>MDIG-CV</t>
  </si>
  <si>
    <t>MSPR-CV</t>
  </si>
  <si>
    <t>MCOL-CV</t>
  </si>
  <si>
    <t>MDIR-RH</t>
  </si>
  <si>
    <t>MDIR-CV</t>
  </si>
  <si>
    <t>PCOL-01
doublon</t>
  </si>
  <si>
    <t>FV 5EH kit complet piéton (avec barre et caillebotis)</t>
  </si>
  <si>
    <t>FV 6EH kit complet piéton (avec barre et caillebotis)</t>
  </si>
  <si>
    <t>FV 2.5EH kit complet piéton (avec barre et caillebotis)</t>
  </si>
  <si>
    <t>FV 3EH kit complet piéton (avec barre et caillebotis)</t>
  </si>
  <si>
    <t>FV 10EH kit complet piéton (avec barre et caillebotis)</t>
  </si>
  <si>
    <t>FV 12EH kit complet piéton (avec barre et caillebotis)</t>
  </si>
  <si>
    <t>FV 20EH kit complet piéton (avec barre et caillebotis)</t>
  </si>
  <si>
    <t>RH-DIR-01</t>
  </si>
  <si>
    <t>CV-DIR-01</t>
  </si>
  <si>
    <t>CV-COL-01</t>
  </si>
  <si>
    <t>RH-COL-01</t>
  </si>
  <si>
    <t>RH-DIR-01+CV-DIR-01</t>
  </si>
  <si>
    <t>PCOL-01-EC ?</t>
  </si>
  <si>
    <t>MCV-DIR</t>
  </si>
  <si>
    <t>MRH-DIR</t>
  </si>
  <si>
    <t>MCV-COL</t>
  </si>
  <si>
    <t>MRH-COL</t>
  </si>
  <si>
    <t xml:space="preserve">update saskitps_product_attribute set price = </t>
  </si>
  <si>
    <t>INSERT INTO TSaskit ( `RefPrestashop`, `id_product_attribute`, `Designation`, `PrixMagasin`, `Categorie`, `SousCategorie`, `Actif`)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</si>
</sst>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0.000"/>
    <numFmt numFmtId="166" formatCode="00"/>
    <numFmt numFmtId="167" formatCode="0.0000"/>
    <numFmt numFmtId="168" formatCode="0.00000"/>
    <numFmt numFmtId="169" formatCode="#,#00"/>
    <numFmt numFmtId="170" formatCode="#,##0.00\ [$€-40C];[Red]\-#,##0.00\ [$€-40C]"/>
    <numFmt numFmtId="171" formatCode="#,##0\ &quot;€&quot;"/>
    <numFmt numFmtId="172" formatCode="_-* #,##0\ _€_-;\-* #,##0\ _€_-;_-* &quot;-&quot;??\ _€_-;_-@_-"/>
    <numFmt numFmtId="173" formatCode="#,##0.00\ &quot;€&quot;"/>
    <numFmt numFmtId="174" formatCode="_-* #,##0\ &quot;€&quot;_-;\-* #,##0\ &quot;€&quot;_-;_-* &quot;-&quot;??\ &quot;€&quot;_-;_-@_-"/>
    <numFmt numFmtId="175" formatCode="#,##0.0000"/>
    <numFmt numFmtId="176" formatCode="_-* #,##0.00000\ _€_-;\-* #,##0.00000\ _€_-;_-* &quot;-&quot;??\ _€_-;_-@_-"/>
    <numFmt numFmtId="178" formatCode="#,##0.000000"/>
    <numFmt numFmtId="180" formatCode="0.000000"/>
  </numFmts>
  <fonts count="51" x14ac:knownFonts="1">
    <font>
      <sz val="11"/>
      <color theme="1"/>
      <name val="Calibri"/>
      <family val="2"/>
      <scheme val="minor"/>
    </font>
    <font>
      <sz val="10"/>
      <color indexed="8"/>
      <name val="Segoe UI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indexed="9"/>
      <name val="Arial"/>
      <family val="2"/>
    </font>
    <font>
      <b/>
      <sz val="16"/>
      <color indexed="8"/>
      <name val="Arial"/>
      <family val="2"/>
    </font>
    <font>
      <b/>
      <i/>
      <sz val="14"/>
      <color indexed="8"/>
      <name val="Century Gothic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indexed="8"/>
      <name val="Times New Roman"/>
      <family val="1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8"/>
      <color indexed="10"/>
      <name val="Tahoma"/>
      <family val="2"/>
    </font>
    <font>
      <b/>
      <i/>
      <sz val="14"/>
      <name val="Arial"/>
      <family val="2"/>
    </font>
    <font>
      <b/>
      <sz val="14"/>
      <name val="Arial"/>
      <family val="2"/>
    </font>
    <font>
      <b/>
      <sz val="11"/>
      <color indexed="58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b/>
      <u/>
      <sz val="12"/>
      <name val="Arial"/>
      <family val="2"/>
    </font>
    <font>
      <sz val="1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Segoe UI"/>
      <family val="2"/>
    </font>
    <font>
      <b/>
      <sz val="10"/>
      <name val="Segoe UI"/>
      <family val="2"/>
    </font>
    <font>
      <b/>
      <sz val="10"/>
      <color indexed="8"/>
      <name val="Segoe UI"/>
      <family val="2"/>
    </font>
    <font>
      <b/>
      <sz val="10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u/>
      <sz val="11"/>
      <color theme="4" tint="-0.499984740745262"/>
      <name val="Calibri"/>
      <family val="2"/>
      <scheme val="minor"/>
    </font>
    <font>
      <b/>
      <i/>
      <u/>
      <sz val="11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 tint="-0.249977111117893"/>
      <name val="Segoe UI"/>
      <family val="2"/>
    </font>
    <font>
      <b/>
      <sz val="10"/>
      <color theme="0" tint="-0.249977111117893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9"/>
        <bgColor indexed="23"/>
      </patternFill>
    </fill>
    <fill>
      <patternFill patternType="solid">
        <fgColor indexed="48"/>
        <bgColor indexed="30"/>
      </patternFill>
    </fill>
    <fill>
      <patternFill patternType="solid">
        <fgColor indexed="13"/>
        <bgColor indexed="3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1"/>
      </patternFill>
    </fill>
    <fill>
      <patternFill patternType="solid">
        <fgColor rgb="FFFF0000"/>
        <bgColor indexed="47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6FF"/>
        <bgColor indexed="47"/>
      </patternFill>
    </fill>
    <fill>
      <patternFill patternType="solid">
        <fgColor rgb="FFFF66FF"/>
        <bgColor indexed="64"/>
      </patternFill>
    </fill>
  </fills>
  <borders count="8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/>
      <diagonal/>
    </border>
    <border>
      <left style="medium">
        <color indexed="64"/>
      </left>
      <right style="hair">
        <color indexed="8"/>
      </right>
      <top/>
      <bottom/>
      <diagonal/>
    </border>
    <border>
      <left style="medium">
        <color indexed="64"/>
      </left>
      <right style="hair">
        <color indexed="8"/>
      </right>
      <top/>
      <bottom style="hair">
        <color indexed="8"/>
      </bottom>
      <diagonal/>
    </border>
    <border>
      <left style="medium">
        <color indexed="64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/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medium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8"/>
      </left>
      <right/>
      <top/>
      <bottom/>
      <diagonal/>
    </border>
    <border>
      <left/>
      <right/>
      <top/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hair">
        <color indexed="8"/>
      </bottom>
      <diagonal/>
    </border>
    <border>
      <left style="hair">
        <color indexed="8"/>
      </left>
      <right/>
      <top style="thick">
        <color indexed="8"/>
      </top>
      <bottom style="hair">
        <color indexed="8"/>
      </bottom>
      <diagonal/>
    </border>
    <border>
      <left/>
      <right/>
      <top style="hair">
        <color indexed="9"/>
      </top>
      <bottom/>
      <diagonal/>
    </border>
    <border>
      <left/>
      <right/>
      <top style="hair">
        <color indexed="18"/>
      </top>
      <bottom/>
      <diagonal/>
    </border>
    <border>
      <left/>
      <right style="hair">
        <color indexed="8"/>
      </right>
      <top style="thick">
        <color indexed="8"/>
      </top>
      <bottom style="hair">
        <color indexed="18"/>
      </bottom>
      <diagonal/>
    </border>
    <border>
      <left style="hair">
        <color indexed="8"/>
      </left>
      <right style="hair">
        <color indexed="47"/>
      </right>
      <top style="hair">
        <color indexed="18"/>
      </top>
      <bottom/>
      <diagonal/>
    </border>
    <border>
      <left style="hair">
        <color indexed="47"/>
      </left>
      <right style="hair">
        <color indexed="47"/>
      </right>
      <top style="hair">
        <color indexed="18"/>
      </top>
      <bottom/>
      <diagonal/>
    </border>
    <border>
      <left/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9"/>
      </right>
      <top style="hair">
        <color indexed="18"/>
      </top>
      <bottom/>
      <diagonal/>
    </border>
    <border>
      <left style="hair">
        <color indexed="9"/>
      </left>
      <right/>
      <top style="hair">
        <color indexed="18"/>
      </top>
      <bottom/>
      <diagonal/>
    </border>
    <border>
      <left style="hair">
        <color indexed="9"/>
      </left>
      <right style="hair">
        <color indexed="9"/>
      </right>
      <top style="hair">
        <color indexed="18"/>
      </top>
      <bottom/>
      <diagonal/>
    </border>
    <border>
      <left style="hair">
        <color indexed="18"/>
      </left>
      <right style="hair">
        <color indexed="9"/>
      </right>
      <top style="hair">
        <color indexed="18"/>
      </top>
      <bottom style="hair">
        <color indexed="9"/>
      </bottom>
      <diagonal/>
    </border>
    <border>
      <left style="hair">
        <color indexed="9"/>
      </left>
      <right/>
      <top style="hair">
        <color indexed="18"/>
      </top>
      <bottom style="hair">
        <color indexed="9"/>
      </bottom>
      <diagonal/>
    </border>
    <border>
      <left style="hair">
        <color indexed="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9"/>
      </right>
      <top/>
      <bottom style="hair">
        <color indexed="9"/>
      </bottom>
      <diagonal/>
    </border>
    <border>
      <left style="hair">
        <color indexed="9"/>
      </left>
      <right/>
      <top/>
      <bottom style="hair">
        <color indexed="9"/>
      </bottom>
      <diagonal/>
    </border>
    <border>
      <left style="hair">
        <color indexed="18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/>
      <top style="hair">
        <color indexed="9"/>
      </top>
      <bottom style="hair">
        <color indexed="9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9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hair">
        <color indexed="8"/>
      </bottom>
      <diagonal/>
    </border>
  </borders>
  <cellStyleXfs count="14">
    <xf numFmtId="0" fontId="0" fillId="0" borderId="0"/>
    <xf numFmtId="0" fontId="7" fillId="0" borderId="0" applyBorder="0" applyProtection="0"/>
    <xf numFmtId="0" fontId="13" fillId="0" borderId="0" applyBorder="0" applyProtection="0"/>
    <xf numFmtId="0" fontId="16" fillId="0" borderId="0" applyBorder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37" fillId="0" borderId="0" applyFont="0" applyFill="0" applyBorder="0" applyAlignment="0" applyProtection="0"/>
    <xf numFmtId="44" fontId="37" fillId="0" borderId="0" applyFont="0" applyFill="0" applyBorder="0" applyAlignment="0" applyProtection="0"/>
    <xf numFmtId="9" fontId="37" fillId="0" borderId="0" applyFont="0" applyFill="0" applyBorder="0" applyAlignment="0" applyProtection="0"/>
  </cellStyleXfs>
  <cellXfs count="641">
    <xf numFmtId="0" fontId="0" fillId="0" borderId="0" xfId="0"/>
    <xf numFmtId="0" fontId="2" fillId="0" borderId="0" xfId="0" applyFont="1"/>
    <xf numFmtId="0" fontId="1" fillId="0" borderId="1" xfId="0" applyFont="1" applyFill="1" applyBorder="1"/>
    <xf numFmtId="0" fontId="1" fillId="0" borderId="1" xfId="0" applyFont="1" applyBorder="1"/>
    <xf numFmtId="9" fontId="1" fillId="0" borderId="1" xfId="0" applyNumberFormat="1" applyFont="1" applyBorder="1"/>
    <xf numFmtId="0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/>
    <xf numFmtId="2" fontId="1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/>
    <xf numFmtId="165" fontId="1" fillId="0" borderId="1" xfId="0" applyNumberFormat="1" applyFont="1" applyBorder="1"/>
    <xf numFmtId="0" fontId="2" fillId="4" borderId="0" xfId="0" applyFont="1" applyFill="1"/>
    <xf numFmtId="0" fontId="1" fillId="5" borderId="1" xfId="0" applyFont="1" applyFill="1" applyBorder="1" applyAlignment="1">
      <alignment wrapText="1"/>
    </xf>
    <xf numFmtId="0" fontId="2" fillId="0" borderId="0" xfId="0" applyFont="1" applyAlignment="1">
      <alignment textRotation="90"/>
    </xf>
    <xf numFmtId="0" fontId="2" fillId="0" borderId="2" xfId="0" applyFont="1" applyBorder="1" applyAlignment="1">
      <alignment vertical="center" textRotation="90"/>
    </xf>
    <xf numFmtId="0" fontId="2" fillId="4" borderId="0" xfId="0" applyFont="1" applyFill="1" applyAlignment="1">
      <alignment horizontal="center" vertical="center" textRotation="90"/>
    </xf>
    <xf numFmtId="0" fontId="1" fillId="0" borderId="7" xfId="0" applyFont="1" applyFill="1" applyBorder="1"/>
    <xf numFmtId="0" fontId="2" fillId="2" borderId="8" xfId="0" applyFont="1" applyFill="1" applyBorder="1" applyAlignment="1"/>
    <xf numFmtId="0" fontId="2" fillId="7" borderId="8" xfId="0" applyFont="1" applyFill="1" applyBorder="1" applyAlignment="1"/>
    <xf numFmtId="0" fontId="2" fillId="9" borderId="8" xfId="0" applyFont="1" applyFill="1" applyBorder="1" applyAlignment="1"/>
    <xf numFmtId="9" fontId="1" fillId="7" borderId="8" xfId="0" applyNumberFormat="1" applyFont="1" applyFill="1" applyBorder="1" applyAlignment="1">
      <alignment wrapText="1"/>
    </xf>
    <xf numFmtId="4" fontId="1" fillId="2" borderId="8" xfId="0" applyNumberFormat="1" applyFont="1" applyFill="1" applyBorder="1" applyAlignment="1">
      <alignment wrapText="1"/>
    </xf>
    <xf numFmtId="4" fontId="1" fillId="9" borderId="8" xfId="0" applyNumberFormat="1" applyFont="1" applyFill="1" applyBorder="1" applyAlignment="1">
      <alignment wrapText="1"/>
    </xf>
    <xf numFmtId="0" fontId="3" fillId="0" borderId="0" xfId="0" applyFont="1" applyFill="1" applyAlignment="1">
      <alignment vertical="center"/>
    </xf>
    <xf numFmtId="0" fontId="1" fillId="5" borderId="8" xfId="0" applyFont="1" applyFill="1" applyBorder="1" applyAlignment="1">
      <alignment horizontal="center" vertical="center" textRotation="90" wrapText="1"/>
    </xf>
    <xf numFmtId="0" fontId="2" fillId="4" borderId="0" xfId="0" applyFont="1" applyFill="1" applyAlignment="1">
      <alignment horizontal="center" vertical="center"/>
    </xf>
    <xf numFmtId="0" fontId="1" fillId="0" borderId="3" xfId="0" applyFont="1" applyFill="1" applyBorder="1"/>
    <xf numFmtId="4" fontId="1" fillId="8" borderId="9" xfId="0" applyNumberFormat="1" applyFont="1" applyFill="1" applyBorder="1" applyAlignment="1">
      <alignment wrapText="1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1" xfId="0" applyNumberFormat="1" applyFont="1" applyFill="1" applyBorder="1" applyAlignment="1">
      <alignment horizontal="right"/>
    </xf>
    <xf numFmtId="0" fontId="1" fillId="0" borderId="10" xfId="0" applyNumberFormat="1" applyFont="1" applyFill="1" applyBorder="1" applyAlignment="1">
      <alignment horizontal="right"/>
    </xf>
    <xf numFmtId="0" fontId="1" fillId="5" borderId="10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2" fillId="0" borderId="11" xfId="0" applyFont="1" applyBorder="1"/>
    <xf numFmtId="2" fontId="2" fillId="0" borderId="11" xfId="0" applyNumberFormat="1" applyFont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1" xfId="0" applyFont="1" applyBorder="1"/>
    <xf numFmtId="2" fontId="1" fillId="0" borderId="11" xfId="0" applyNumberFormat="1" applyFont="1" applyBorder="1"/>
    <xf numFmtId="0" fontId="1" fillId="0" borderId="10" xfId="0" applyFont="1" applyBorder="1"/>
    <xf numFmtId="164" fontId="1" fillId="0" borderId="10" xfId="0" applyNumberFormat="1" applyFont="1" applyFill="1" applyBorder="1"/>
    <xf numFmtId="165" fontId="2" fillId="0" borderId="10" xfId="0" applyNumberFormat="1" applyFont="1" applyBorder="1"/>
    <xf numFmtId="165" fontId="1" fillId="0" borderId="11" xfId="0" applyNumberFormat="1" applyFont="1" applyBorder="1"/>
    <xf numFmtId="0" fontId="1" fillId="0" borderId="16" xfId="0" applyFont="1" applyBorder="1"/>
    <xf numFmtId="0" fontId="1" fillId="0" borderId="10" xfId="0" applyNumberFormat="1" applyFont="1" applyBorder="1"/>
    <xf numFmtId="0" fontId="1" fillId="0" borderId="1" xfId="0" applyNumberFormat="1" applyFont="1" applyBorder="1"/>
    <xf numFmtId="0" fontId="1" fillId="0" borderId="11" xfId="0" applyNumberFormat="1" applyFont="1" applyBorder="1"/>
    <xf numFmtId="0" fontId="1" fillId="0" borderId="7" xfId="0" applyNumberFormat="1" applyFont="1" applyBorder="1"/>
    <xf numFmtId="0" fontId="1" fillId="0" borderId="18" xfId="0" applyNumberFormat="1" applyFont="1" applyBorder="1"/>
    <xf numFmtId="0" fontId="1" fillId="0" borderId="10" xfId="0" applyNumberFormat="1" applyFont="1" applyFill="1" applyBorder="1"/>
    <xf numFmtId="0" fontId="1" fillId="5" borderId="10" xfId="0" applyNumberFormat="1" applyFont="1" applyFill="1" applyBorder="1" applyAlignment="1">
      <alignment wrapText="1"/>
    </xf>
    <xf numFmtId="0" fontId="1" fillId="0" borderId="15" xfId="0" applyNumberFormat="1" applyFont="1" applyFill="1" applyBorder="1"/>
    <xf numFmtId="0" fontId="1" fillId="0" borderId="16" xfId="0" applyNumberFormat="1" applyFont="1" applyBorder="1"/>
    <xf numFmtId="0" fontId="1" fillId="0" borderId="17" xfId="0" applyNumberFormat="1" applyFont="1" applyBorder="1"/>
    <xf numFmtId="0" fontId="1" fillId="5" borderId="20" xfId="0" applyFont="1" applyFill="1" applyBorder="1" applyAlignment="1">
      <alignment horizontal="center" vertical="center" textRotation="90" wrapText="1"/>
    </xf>
    <xf numFmtId="0" fontId="2" fillId="8" borderId="9" xfId="0" applyFont="1" applyFill="1" applyBorder="1" applyAlignment="1"/>
    <xf numFmtId="0" fontId="2" fillId="0" borderId="21" xfId="0" applyFont="1" applyBorder="1"/>
    <xf numFmtId="0" fontId="2" fillId="0" borderId="0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3" xfId="0" applyFont="1" applyFill="1" applyBorder="1" applyAlignment="1">
      <alignment vertical="center"/>
    </xf>
    <xf numFmtId="0" fontId="1" fillId="0" borderId="18" xfId="0" applyFont="1" applyFill="1" applyBorder="1"/>
    <xf numFmtId="0" fontId="1" fillId="0" borderId="14" xfId="0" applyFont="1" applyFill="1" applyBorder="1"/>
    <xf numFmtId="0" fontId="1" fillId="0" borderId="18" xfId="0" applyFont="1" applyBorder="1"/>
    <xf numFmtId="0" fontId="1" fillId="0" borderId="14" xfId="0" applyNumberFormat="1" applyFont="1" applyBorder="1"/>
    <xf numFmtId="0" fontId="2" fillId="10" borderId="8" xfId="0" applyFont="1" applyFill="1" applyBorder="1" applyAlignment="1"/>
    <xf numFmtId="4" fontId="1" fillId="10" borderId="8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4" fontId="0" fillId="0" borderId="0" xfId="0" applyNumberFormat="1"/>
    <xf numFmtId="0" fontId="0" fillId="11" borderId="8" xfId="0" applyFill="1" applyBorder="1" applyAlignment="1">
      <alignment vertical="center"/>
    </xf>
    <xf numFmtId="0" fontId="0" fillId="0" borderId="8" xfId="0" applyBorder="1"/>
    <xf numFmtId="4" fontId="0" fillId="0" borderId="8" xfId="0" applyNumberFormat="1" applyBorder="1"/>
    <xf numFmtId="2" fontId="1" fillId="6" borderId="1" xfId="0" applyNumberFormat="1" applyFont="1" applyFill="1" applyBorder="1"/>
    <xf numFmtId="9" fontId="1" fillId="6" borderId="1" xfId="0" applyNumberFormat="1" applyFont="1" applyFill="1" applyBorder="1"/>
    <xf numFmtId="2" fontId="1" fillId="6" borderId="1" xfId="0" applyNumberFormat="1" applyFont="1" applyFill="1" applyBorder="1" applyAlignment="1">
      <alignment horizontal="right"/>
    </xf>
    <xf numFmtId="0" fontId="1" fillId="6" borderId="1" xfId="0" applyFont="1" applyFill="1" applyBorder="1"/>
    <xf numFmtId="0" fontId="0" fillId="3" borderId="0" xfId="0" applyFill="1"/>
    <xf numFmtId="0" fontId="0" fillId="12" borderId="8" xfId="0" applyFill="1" applyBorder="1" applyAlignment="1">
      <alignment horizontal="right"/>
    </xf>
    <xf numFmtId="4" fontId="0" fillId="12" borderId="8" xfId="0" applyNumberFormat="1" applyFill="1" applyBorder="1"/>
    <xf numFmtId="0" fontId="0" fillId="4" borderId="8" xfId="0" applyFill="1" applyBorder="1"/>
    <xf numFmtId="10" fontId="0" fillId="0" borderId="0" xfId="0" applyNumberFormat="1"/>
    <xf numFmtId="0" fontId="1" fillId="5" borderId="29" xfId="0" applyFont="1" applyFill="1" applyBorder="1" applyAlignment="1">
      <alignment horizontal="center" vertical="center" textRotation="90" wrapText="1"/>
    </xf>
    <xf numFmtId="4" fontId="1" fillId="2" borderId="19" xfId="0" applyNumberFormat="1" applyFont="1" applyFill="1" applyBorder="1" applyAlignment="1">
      <alignment wrapText="1"/>
    </xf>
    <xf numFmtId="4" fontId="1" fillId="9" borderId="19" xfId="0" applyNumberFormat="1" applyFont="1" applyFill="1" applyBorder="1" applyAlignment="1">
      <alignment wrapText="1"/>
    </xf>
    <xf numFmtId="4" fontId="1" fillId="8" borderId="30" xfId="0" applyNumberFormat="1" applyFont="1" applyFill="1" applyBorder="1" applyAlignment="1">
      <alignment wrapText="1"/>
    </xf>
    <xf numFmtId="4" fontId="1" fillId="10" borderId="19" xfId="0" applyNumberFormat="1" applyFont="1" applyFill="1" applyBorder="1" applyAlignment="1">
      <alignment wrapText="1"/>
    </xf>
    <xf numFmtId="0" fontId="2" fillId="2" borderId="27" xfId="0" applyFont="1" applyFill="1" applyBorder="1" applyAlignment="1"/>
    <xf numFmtId="0" fontId="2" fillId="9" borderId="27" xfId="0" applyFont="1" applyFill="1" applyBorder="1" applyAlignment="1"/>
    <xf numFmtId="0" fontId="2" fillId="7" borderId="27" xfId="0" applyFont="1" applyFill="1" applyBorder="1" applyAlignment="1"/>
    <xf numFmtId="0" fontId="2" fillId="8" borderId="31" xfId="0" applyFont="1" applyFill="1" applyBorder="1" applyAlignment="1"/>
    <xf numFmtId="0" fontId="2" fillId="10" borderId="27" xfId="0" applyFont="1" applyFill="1" applyBorder="1" applyAlignment="1"/>
    <xf numFmtId="0" fontId="1" fillId="5" borderId="32" xfId="0" applyFont="1" applyFill="1" applyBorder="1" applyAlignment="1">
      <alignment horizontal="center" vertical="center" textRotation="90" wrapText="1"/>
    </xf>
    <xf numFmtId="0" fontId="1" fillId="5" borderId="33" xfId="0" applyFont="1" applyFill="1" applyBorder="1" applyAlignment="1">
      <alignment horizontal="center" vertical="center" textRotation="90" wrapText="1"/>
    </xf>
    <xf numFmtId="4" fontId="1" fillId="2" borderId="32" xfId="0" applyNumberFormat="1" applyFont="1" applyFill="1" applyBorder="1" applyAlignment="1">
      <alignment wrapText="1"/>
    </xf>
    <xf numFmtId="4" fontId="1" fillId="9" borderId="32" xfId="0" applyNumberFormat="1" applyFont="1" applyFill="1" applyBorder="1" applyAlignment="1">
      <alignment wrapText="1"/>
    </xf>
    <xf numFmtId="4" fontId="1" fillId="8" borderId="34" xfId="0" applyNumberFormat="1" applyFont="1" applyFill="1" applyBorder="1" applyAlignment="1">
      <alignment wrapText="1"/>
    </xf>
    <xf numFmtId="4" fontId="1" fillId="10" borderId="32" xfId="0" applyNumberFormat="1" applyFont="1" applyFill="1" applyBorder="1" applyAlignment="1">
      <alignment wrapText="1"/>
    </xf>
    <xf numFmtId="0" fontId="3" fillId="3" borderId="0" xfId="0" applyFont="1" applyFill="1" applyAlignment="1">
      <alignment horizontal="left" vertical="center"/>
    </xf>
    <xf numFmtId="0" fontId="1" fillId="0" borderId="6" xfId="0" applyFont="1" applyFill="1" applyBorder="1" applyAlignment="1">
      <alignment vertical="center" textRotation="90"/>
    </xf>
    <xf numFmtId="0" fontId="1" fillId="0" borderId="2" xfId="0" applyFont="1" applyFill="1" applyBorder="1" applyAlignment="1">
      <alignment vertical="center"/>
    </xf>
    <xf numFmtId="0" fontId="1" fillId="0" borderId="36" xfId="0" applyFont="1" applyFill="1" applyBorder="1"/>
    <xf numFmtId="0" fontId="1" fillId="0" borderId="36" xfId="0" applyNumberFormat="1" applyFont="1" applyFill="1" applyBorder="1" applyAlignment="1">
      <alignment horizontal="right"/>
    </xf>
    <xf numFmtId="0" fontId="1" fillId="5" borderId="36" xfId="0" applyFont="1" applyFill="1" applyBorder="1" applyAlignment="1">
      <alignment wrapText="1"/>
    </xf>
    <xf numFmtId="0" fontId="1" fillId="0" borderId="37" xfId="0" applyFont="1" applyFill="1" applyBorder="1" applyAlignment="1">
      <alignment horizontal="center" vertical="center"/>
    </xf>
    <xf numFmtId="0" fontId="1" fillId="0" borderId="39" xfId="0" applyFont="1" applyFill="1" applyBorder="1"/>
    <xf numFmtId="0" fontId="1" fillId="0" borderId="40" xfId="0" applyFont="1" applyFill="1" applyBorder="1"/>
    <xf numFmtId="0" fontId="1" fillId="0" borderId="40" xfId="0" applyNumberFormat="1" applyFont="1" applyFill="1" applyBorder="1" applyAlignment="1">
      <alignment horizontal="right"/>
    </xf>
    <xf numFmtId="0" fontId="1" fillId="5" borderId="40" xfId="0" applyFont="1" applyFill="1" applyBorder="1" applyAlignment="1">
      <alignment wrapText="1"/>
    </xf>
    <xf numFmtId="0" fontId="2" fillId="0" borderId="40" xfId="0" applyFont="1" applyBorder="1"/>
    <xf numFmtId="2" fontId="2" fillId="0" borderId="40" xfId="0" applyNumberFormat="1" applyFont="1" applyBorder="1"/>
    <xf numFmtId="0" fontId="1" fillId="0" borderId="41" xfId="0" applyFont="1" applyFill="1" applyBorder="1"/>
    <xf numFmtId="4" fontId="1" fillId="2" borderId="33" xfId="0" applyNumberFormat="1" applyFont="1" applyFill="1" applyBorder="1" applyAlignment="1">
      <alignment wrapText="1"/>
    </xf>
    <xf numFmtId="4" fontId="1" fillId="9" borderId="33" xfId="0" applyNumberFormat="1" applyFont="1" applyFill="1" applyBorder="1" applyAlignment="1">
      <alignment wrapText="1"/>
    </xf>
    <xf numFmtId="4" fontId="1" fillId="8" borderId="35" xfId="0" applyNumberFormat="1" applyFont="1" applyFill="1" applyBorder="1" applyAlignment="1">
      <alignment wrapText="1"/>
    </xf>
    <xf numFmtId="0" fontId="1" fillId="5" borderId="45" xfId="0" applyFont="1" applyFill="1" applyBorder="1" applyAlignment="1">
      <alignment horizontal="center" vertical="center" textRotation="90" wrapText="1"/>
    </xf>
    <xf numFmtId="0" fontId="1" fillId="4" borderId="8" xfId="0" applyFont="1" applyFill="1" applyBorder="1"/>
    <xf numFmtId="0" fontId="0" fillId="6" borderId="8" xfId="0" applyFill="1" applyBorder="1"/>
    <xf numFmtId="0" fontId="0" fillId="0" borderId="0" xfId="0" applyNumberFormat="1"/>
    <xf numFmtId="166" fontId="7" fillId="13" borderId="0" xfId="1" applyNumberFormat="1" applyFont="1" applyFill="1" applyAlignment="1">
      <alignment horizontal="center"/>
    </xf>
    <xf numFmtId="0" fontId="8" fillId="13" borderId="0" xfId="1" applyNumberFormat="1" applyFont="1" applyFill="1" applyAlignment="1">
      <alignment vertical="center"/>
    </xf>
    <xf numFmtId="0" fontId="10" fillId="13" borderId="48" xfId="1" applyNumberFormat="1" applyFont="1" applyFill="1" applyBorder="1" applyAlignment="1" applyProtection="1">
      <alignment horizontal="center"/>
      <protection locked="0"/>
    </xf>
    <xf numFmtId="0" fontId="10" fillId="13" borderId="0" xfId="1" applyNumberFormat="1" applyFont="1" applyFill="1" applyAlignment="1" applyProtection="1">
      <alignment horizontal="center"/>
      <protection locked="0"/>
    </xf>
    <xf numFmtId="0" fontId="10" fillId="13" borderId="0" xfId="1" applyNumberFormat="1" applyFont="1" applyFill="1" applyAlignment="1">
      <alignment horizontal="center"/>
    </xf>
    <xf numFmtId="49" fontId="10" fillId="13" borderId="0" xfId="1" applyNumberFormat="1" applyFont="1" applyFill="1" applyAlignment="1" applyProtection="1">
      <alignment horizontal="center"/>
      <protection locked="0"/>
    </xf>
    <xf numFmtId="166" fontId="7" fillId="13" borderId="49" xfId="1" applyNumberFormat="1" applyFont="1" applyFill="1" applyBorder="1" applyAlignment="1">
      <alignment horizontal="center" vertical="center" wrapText="1"/>
    </xf>
    <xf numFmtId="2" fontId="11" fillId="14" borderId="53" xfId="1" applyNumberFormat="1" applyFont="1" applyFill="1" applyBorder="1" applyAlignment="1"/>
    <xf numFmtId="166" fontId="12" fillId="15" borderId="55" xfId="1" applyNumberFormat="1" applyFont="1" applyFill="1" applyBorder="1" applyAlignment="1">
      <alignment horizontal="center" vertical="center" wrapText="1"/>
    </xf>
    <xf numFmtId="0" fontId="12" fillId="15" borderId="56" xfId="1" applyNumberFormat="1" applyFont="1" applyFill="1" applyBorder="1" applyAlignment="1">
      <alignment horizontal="center" vertical="center" wrapText="1"/>
    </xf>
    <xf numFmtId="0" fontId="12" fillId="15" borderId="57" xfId="1" applyNumberFormat="1" applyFont="1" applyFill="1" applyBorder="1" applyAlignment="1">
      <alignment horizontal="center" vertical="center" wrapText="1"/>
    </xf>
    <xf numFmtId="0" fontId="12" fillId="15" borderId="58" xfId="1" applyNumberFormat="1" applyFont="1" applyFill="1" applyBorder="1" applyAlignment="1">
      <alignment horizontal="center" vertical="center" wrapText="1"/>
    </xf>
    <xf numFmtId="0" fontId="12" fillId="15" borderId="59" xfId="1" applyNumberFormat="1" applyFont="1" applyFill="1" applyBorder="1" applyAlignment="1">
      <alignment horizontal="center" vertical="center" wrapText="1"/>
    </xf>
    <xf numFmtId="0" fontId="12" fillId="15" borderId="60" xfId="1" applyNumberFormat="1" applyFont="1" applyFill="1" applyBorder="1" applyAlignment="1">
      <alignment horizontal="center" vertical="center" wrapText="1"/>
    </xf>
    <xf numFmtId="1" fontId="14" fillId="15" borderId="61" xfId="2" applyNumberFormat="1" applyFont="1" applyFill="1" applyBorder="1" applyAlignment="1">
      <alignment horizontal="left"/>
    </xf>
    <xf numFmtId="0" fontId="15" fillId="15" borderId="62" xfId="2" applyNumberFormat="1" applyFont="1" applyFill="1" applyBorder="1" applyAlignment="1">
      <alignment horizontal="left"/>
    </xf>
    <xf numFmtId="2" fontId="17" fillId="0" borderId="63" xfId="3" applyNumberFormat="1" applyFont="1" applyFill="1" applyBorder="1" applyAlignment="1">
      <alignment horizontal="right" vertical="center"/>
    </xf>
    <xf numFmtId="1" fontId="18" fillId="16" borderId="64" xfId="2" applyNumberFormat="1" applyFont="1" applyFill="1" applyBorder="1" applyAlignment="1">
      <alignment horizontal="left"/>
    </xf>
    <xf numFmtId="0" fontId="18" fillId="16" borderId="65" xfId="2" applyNumberFormat="1" applyFont="1" applyFill="1" applyBorder="1" applyAlignment="1">
      <alignment horizontal="left"/>
    </xf>
    <xf numFmtId="2" fontId="18" fillId="16" borderId="63" xfId="3" applyNumberFormat="1" applyFont="1" applyFill="1" applyBorder="1" applyAlignment="1">
      <alignment horizontal="right" vertical="center"/>
    </xf>
    <xf numFmtId="1" fontId="14" fillId="15" borderId="66" xfId="2" applyNumberFormat="1" applyFont="1" applyFill="1" applyBorder="1" applyAlignment="1">
      <alignment horizontal="left"/>
    </xf>
    <xf numFmtId="0" fontId="15" fillId="15" borderId="67" xfId="1" applyNumberFormat="1" applyFont="1" applyFill="1" applyBorder="1" applyAlignment="1">
      <alignment horizontal="left"/>
    </xf>
    <xf numFmtId="2" fontId="17" fillId="13" borderId="63" xfId="3" applyNumberFormat="1" applyFont="1" applyFill="1" applyBorder="1" applyAlignment="1">
      <alignment horizontal="right" vertical="center"/>
    </xf>
    <xf numFmtId="0" fontId="15" fillId="15" borderId="67" xfId="2" applyNumberFormat="1" applyFont="1" applyFill="1" applyBorder="1" applyAlignment="1">
      <alignment horizontal="left"/>
    </xf>
    <xf numFmtId="1" fontId="18" fillId="16" borderId="66" xfId="2" applyNumberFormat="1" applyFont="1" applyFill="1" applyBorder="1" applyAlignment="1">
      <alignment horizontal="left"/>
    </xf>
    <xf numFmtId="0" fontId="18" fillId="16" borderId="67" xfId="2" applyNumberFormat="1" applyFont="1" applyFill="1" applyBorder="1" applyAlignment="1">
      <alignment horizontal="left"/>
    </xf>
    <xf numFmtId="166" fontId="14" fillId="15" borderId="66" xfId="1" applyNumberFormat="1" applyFont="1" applyFill="1" applyBorder="1" applyAlignment="1">
      <alignment horizontal="left"/>
    </xf>
    <xf numFmtId="166" fontId="18" fillId="16" borderId="66" xfId="1" applyNumberFormat="1" applyFont="1" applyFill="1" applyBorder="1" applyAlignment="1">
      <alignment horizontal="left"/>
    </xf>
    <xf numFmtId="0" fontId="18" fillId="16" borderId="67" xfId="1" applyNumberFormat="1" applyFont="1" applyFill="1" applyBorder="1" applyAlignment="1">
      <alignment horizontal="left"/>
    </xf>
    <xf numFmtId="166" fontId="7" fillId="0" borderId="0" xfId="1" applyNumberFormat="1" applyFont="1" applyFill="1" applyAlignment="1"/>
    <xf numFmtId="0" fontId="7" fillId="0" borderId="0" xfId="1" applyNumberFormat="1" applyFont="1" applyFill="1" applyAlignment="1"/>
    <xf numFmtId="0" fontId="0" fillId="17" borderId="8" xfId="0" applyFill="1" applyBorder="1"/>
    <xf numFmtId="2" fontId="1" fillId="4" borderId="1" xfId="0" applyNumberFormat="1" applyFont="1" applyFill="1" applyBorder="1"/>
    <xf numFmtId="9" fontId="1" fillId="4" borderId="1" xfId="0" applyNumberFormat="1" applyFont="1" applyFill="1" applyBorder="1"/>
    <xf numFmtId="165" fontId="2" fillId="4" borderId="1" xfId="0" applyNumberFormat="1" applyFont="1" applyFill="1" applyBorder="1"/>
    <xf numFmtId="2" fontId="1" fillId="4" borderId="1" xfId="0" applyNumberFormat="1" applyFont="1" applyFill="1" applyBorder="1" applyAlignment="1">
      <alignment horizontal="right"/>
    </xf>
    <xf numFmtId="0" fontId="2" fillId="4" borderId="0" xfId="0" applyFont="1" applyFill="1" applyAlignment="1">
      <alignment textRotation="90"/>
    </xf>
    <xf numFmtId="0" fontId="1" fillId="4" borderId="3" xfId="0" applyFont="1" applyFill="1" applyBorder="1"/>
    <xf numFmtId="0" fontId="1" fillId="4" borderId="10" xfId="0" applyFont="1" applyFill="1" applyBorder="1"/>
    <xf numFmtId="0" fontId="1" fillId="4" borderId="36" xfId="0" applyFont="1" applyFill="1" applyBorder="1"/>
    <xf numFmtId="0" fontId="1" fillId="4" borderId="40" xfId="0" applyFont="1" applyFill="1" applyBorder="1"/>
    <xf numFmtId="0" fontId="1" fillId="4" borderId="11" xfId="0" applyFont="1" applyFill="1" applyBorder="1"/>
    <xf numFmtId="0" fontId="1" fillId="4" borderId="10" xfId="0" applyNumberFormat="1" applyFont="1" applyFill="1" applyBorder="1"/>
    <xf numFmtId="0" fontId="1" fillId="4" borderId="1" xfId="0" applyNumberFormat="1" applyFont="1" applyFill="1" applyBorder="1"/>
    <xf numFmtId="0" fontId="1" fillId="4" borderId="11" xfId="0" applyNumberFormat="1" applyFont="1" applyFill="1" applyBorder="1"/>
    <xf numFmtId="0" fontId="2" fillId="4" borderId="21" xfId="0" applyFont="1" applyFill="1" applyBorder="1"/>
    <xf numFmtId="0" fontId="2" fillId="4" borderId="0" xfId="0" applyFont="1" applyFill="1" applyBorder="1"/>
    <xf numFmtId="0" fontId="2" fillId="4" borderId="22" xfId="0" applyFont="1" applyFill="1" applyBorder="1"/>
    <xf numFmtId="0" fontId="1" fillId="4" borderId="10" xfId="0" applyNumberFormat="1" applyFont="1" applyFill="1" applyBorder="1" applyAlignment="1">
      <alignment horizontal="right"/>
    </xf>
    <xf numFmtId="0" fontId="1" fillId="4" borderId="36" xfId="0" applyNumberFormat="1" applyFont="1" applyFill="1" applyBorder="1" applyAlignment="1">
      <alignment horizontal="right"/>
    </xf>
    <xf numFmtId="0" fontId="1" fillId="4" borderId="7" xfId="0" applyNumberFormat="1" applyFont="1" applyFill="1" applyBorder="1"/>
    <xf numFmtId="0" fontId="1" fillId="4" borderId="18" xfId="0" applyNumberFormat="1" applyFont="1" applyFill="1" applyBorder="1"/>
    <xf numFmtId="164" fontId="1" fillId="4" borderId="10" xfId="0" applyNumberFormat="1" applyFont="1" applyFill="1" applyBorder="1"/>
    <xf numFmtId="0" fontId="1" fillId="4" borderId="6" xfId="0" applyFont="1" applyFill="1" applyBorder="1" applyAlignment="1">
      <alignment vertical="center" textRotation="90"/>
    </xf>
    <xf numFmtId="0" fontId="1" fillId="4" borderId="2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 textRotation="90" wrapText="1"/>
    </xf>
    <xf numFmtId="0" fontId="1" fillId="5" borderId="19" xfId="0" applyFont="1" applyFill="1" applyBorder="1" applyAlignment="1">
      <alignment horizontal="center" vertical="center" textRotation="90" wrapText="1"/>
    </xf>
    <xf numFmtId="0" fontId="1" fillId="5" borderId="68" xfId="0" applyFont="1" applyFill="1" applyBorder="1" applyAlignment="1">
      <alignment horizontal="center" vertical="center" textRotation="90" wrapText="1"/>
    </xf>
    <xf numFmtId="4" fontId="1" fillId="10" borderId="33" xfId="0" applyNumberFormat="1" applyFont="1" applyFill="1" applyBorder="1" applyAlignment="1">
      <alignment wrapText="1"/>
    </xf>
    <xf numFmtId="165" fontId="2" fillId="0" borderId="0" xfId="0" applyNumberFormat="1" applyFont="1" applyBorder="1"/>
    <xf numFmtId="0" fontId="2" fillId="0" borderId="0" xfId="0" applyFont="1" applyFill="1"/>
    <xf numFmtId="2" fontId="2" fillId="4" borderId="1" xfId="0" applyNumberFormat="1" applyFont="1" applyFill="1" applyBorder="1"/>
    <xf numFmtId="165" fontId="2" fillId="4" borderId="0" xfId="0" applyNumberFormat="1" applyFont="1" applyFill="1" applyBorder="1"/>
    <xf numFmtId="0" fontId="1" fillId="0" borderId="7" xfId="0" applyFont="1" applyBorder="1" applyAlignment="1">
      <alignment vertical="center"/>
    </xf>
    <xf numFmtId="0" fontId="2" fillId="4" borderId="8" xfId="0" applyFont="1" applyFill="1" applyBorder="1"/>
    <xf numFmtId="0" fontId="1" fillId="0" borderId="48" xfId="0" applyFont="1" applyFill="1" applyBorder="1" applyAlignment="1">
      <alignment vertical="center"/>
    </xf>
    <xf numFmtId="0" fontId="0" fillId="0" borderId="7" xfId="0" applyBorder="1" applyAlignment="1"/>
    <xf numFmtId="0" fontId="2" fillId="4" borderId="32" xfId="0" applyFont="1" applyFill="1" applyBorder="1"/>
    <xf numFmtId="0" fontId="2" fillId="4" borderId="33" xfId="0" applyFont="1" applyFill="1" applyBorder="1"/>
    <xf numFmtId="167" fontId="1" fillId="0" borderId="1" xfId="0" applyNumberFormat="1" applyFont="1" applyFill="1" applyBorder="1"/>
    <xf numFmtId="168" fontId="2" fillId="0" borderId="1" xfId="0" applyNumberFormat="1" applyFont="1" applyBorder="1"/>
    <xf numFmtId="0" fontId="1" fillId="4" borderId="48" xfId="0" applyFont="1" applyFill="1" applyBorder="1"/>
    <xf numFmtId="0" fontId="20" fillId="0" borderId="0" xfId="4" applyFont="1"/>
    <xf numFmtId="0" fontId="21" fillId="0" borderId="0" xfId="4" applyFont="1" applyFill="1"/>
    <xf numFmtId="0" fontId="20" fillId="0" borderId="0" xfId="4" applyFont="1" applyBorder="1"/>
    <xf numFmtId="0" fontId="20" fillId="0" borderId="30" xfId="4" applyFont="1" applyBorder="1"/>
    <xf numFmtId="0" fontId="22" fillId="0" borderId="73" xfId="4" applyFont="1" applyBorder="1"/>
    <xf numFmtId="0" fontId="23" fillId="0" borderId="73" xfId="4" applyFont="1" applyBorder="1"/>
    <xf numFmtId="0" fontId="20" fillId="0" borderId="31" xfId="4" applyFont="1" applyBorder="1"/>
    <xf numFmtId="0" fontId="22" fillId="0" borderId="0" xfId="4" applyFont="1"/>
    <xf numFmtId="0" fontId="20" fillId="0" borderId="29" xfId="4" applyFont="1" applyBorder="1"/>
    <xf numFmtId="0" fontId="22" fillId="0" borderId="28" xfId="4" applyFont="1" applyBorder="1" applyAlignment="1">
      <alignment horizontal="left"/>
    </xf>
    <xf numFmtId="0" fontId="20" fillId="0" borderId="28" xfId="4" applyFont="1" applyBorder="1"/>
    <xf numFmtId="0" fontId="20" fillId="0" borderId="74" xfId="4" applyFont="1" applyBorder="1"/>
    <xf numFmtId="0" fontId="22" fillId="0" borderId="0" xfId="4" applyFont="1" applyBorder="1" applyAlignment="1">
      <alignment horizontal="left"/>
    </xf>
    <xf numFmtId="0" fontId="19" fillId="0" borderId="0" xfId="4"/>
    <xf numFmtId="0" fontId="19" fillId="18" borderId="9" xfId="5" applyFont="1" applyFill="1" applyBorder="1"/>
    <xf numFmtId="0" fontId="25" fillId="19" borderId="9" xfId="5" applyNumberFormat="1" applyFont="1" applyFill="1" applyBorder="1" applyAlignment="1">
      <alignment horizontal="right" vertical="center"/>
    </xf>
    <xf numFmtId="0" fontId="25" fillId="19" borderId="31" xfId="5" applyNumberFormat="1" applyFont="1" applyFill="1" applyBorder="1" applyAlignment="1">
      <alignment horizontal="right" vertical="center"/>
    </xf>
    <xf numFmtId="0" fontId="25" fillId="19" borderId="9" xfId="5" applyFont="1" applyFill="1" applyBorder="1" applyAlignment="1">
      <alignment vertical="top"/>
    </xf>
    <xf numFmtId="0" fontId="25" fillId="19" borderId="9" xfId="5" applyFont="1" applyFill="1" applyBorder="1" applyAlignment="1">
      <alignment vertical="top" wrapText="1"/>
    </xf>
    <xf numFmtId="0" fontId="25" fillId="19" borderId="20" xfId="5" applyFont="1" applyFill="1" applyBorder="1" applyAlignment="1">
      <alignment horizontal="left"/>
    </xf>
    <xf numFmtId="0" fontId="25" fillId="19" borderId="74" xfId="5" applyFont="1" applyFill="1" applyBorder="1" applyAlignment="1">
      <alignment horizontal="left"/>
    </xf>
    <xf numFmtId="0" fontId="25" fillId="19" borderId="20" xfId="5" applyFont="1" applyFill="1" applyBorder="1" applyAlignment="1">
      <alignment horizontal="right" vertical="top"/>
    </xf>
    <xf numFmtId="169" fontId="19" fillId="19" borderId="20" xfId="5" applyNumberFormat="1" applyFont="1" applyFill="1" applyBorder="1" applyAlignment="1">
      <alignment horizontal="left"/>
    </xf>
    <xf numFmtId="169" fontId="19" fillId="0" borderId="20" xfId="5" applyNumberFormat="1" applyFont="1" applyFill="1" applyBorder="1" applyAlignment="1">
      <alignment horizontal="left"/>
    </xf>
    <xf numFmtId="0" fontId="19" fillId="19" borderId="8" xfId="5" applyFont="1" applyFill="1" applyBorder="1" applyAlignment="1">
      <alignment horizontal="left"/>
    </xf>
    <xf numFmtId="0" fontId="25" fillId="0" borderId="0" xfId="4" applyFont="1" applyFill="1" applyBorder="1"/>
    <xf numFmtId="0" fontId="19" fillId="0" borderId="0" xfId="4" applyFont="1" applyFill="1" applyBorder="1" applyAlignment="1">
      <alignment horizontal="left"/>
    </xf>
    <xf numFmtId="0" fontId="19" fillId="0" borderId="0" xfId="4" applyAlignment="1">
      <alignment horizontal="left"/>
    </xf>
    <xf numFmtId="0" fontId="27" fillId="0" borderId="0" xfId="6" applyFont="1" applyFill="1"/>
    <xf numFmtId="0" fontId="28" fillId="0" borderId="0" xfId="6" applyFont="1"/>
    <xf numFmtId="0" fontId="19" fillId="0" borderId="0" xfId="6"/>
    <xf numFmtId="0" fontId="19" fillId="0" borderId="0" xfId="5"/>
    <xf numFmtId="0" fontId="25" fillId="0" borderId="0" xfId="1" applyFont="1" applyAlignment="1"/>
    <xf numFmtId="0" fontId="19" fillId="0" borderId="0" xfId="1" applyFont="1" applyAlignment="1"/>
    <xf numFmtId="0" fontId="19" fillId="0" borderId="0" xfId="7"/>
    <xf numFmtId="0" fontId="19" fillId="0" borderId="0" xfId="1" applyFont="1"/>
    <xf numFmtId="0" fontId="25" fillId="0" borderId="0" xfId="8" applyFont="1" applyAlignment="1">
      <alignment horizontal="left"/>
    </xf>
    <xf numFmtId="0" fontId="25" fillId="0" borderId="0" xfId="1" applyFont="1" applyAlignment="1">
      <alignment horizontal="left"/>
    </xf>
    <xf numFmtId="0" fontId="25" fillId="0" borderId="0" xfId="6" applyFont="1" applyAlignment="1">
      <alignment horizontal="left"/>
    </xf>
    <xf numFmtId="0" fontId="25" fillId="0" borderId="0" xfId="8" applyFont="1" applyAlignment="1"/>
    <xf numFmtId="0" fontId="19" fillId="0" borderId="0" xfId="8" applyFont="1" applyAlignment="1">
      <alignment horizontal="left"/>
    </xf>
    <xf numFmtId="0" fontId="19" fillId="0" borderId="0" xfId="8" applyFont="1" applyAlignment="1"/>
    <xf numFmtId="0" fontId="25" fillId="0" borderId="0" xfId="8" applyFont="1"/>
    <xf numFmtId="170" fontId="19" fillId="0" borderId="0" xfId="8" applyNumberFormat="1" applyFont="1" applyAlignment="1">
      <alignment horizontal="left"/>
    </xf>
    <xf numFmtId="0" fontId="19" fillId="0" borderId="0" xfId="8" applyAlignment="1"/>
    <xf numFmtId="0" fontId="19" fillId="0" borderId="0" xfId="1" applyFont="1" applyAlignment="1">
      <alignment horizontal="left"/>
    </xf>
    <xf numFmtId="0" fontId="25" fillId="0" borderId="0" xfId="9" applyFont="1" applyAlignment="1">
      <alignment horizontal="left"/>
    </xf>
    <xf numFmtId="0" fontId="27" fillId="0" borderId="0" xfId="7" applyFont="1" applyFill="1"/>
    <xf numFmtId="0" fontId="25" fillId="0" borderId="0" xfId="7" applyFont="1"/>
    <xf numFmtId="0" fontId="19" fillId="0" borderId="0" xfId="10" applyFont="1" applyAlignment="1"/>
    <xf numFmtId="0" fontId="25" fillId="0" borderId="0" xfId="9" applyFont="1" applyAlignment="1"/>
    <xf numFmtId="0" fontId="28" fillId="0" borderId="0" xfId="5" applyFont="1" applyAlignment="1">
      <alignment horizontal="left"/>
    </xf>
    <xf numFmtId="4" fontId="25" fillId="19" borderId="20" xfId="5" applyNumberFormat="1" applyFont="1" applyFill="1" applyBorder="1" applyAlignment="1">
      <alignment horizontal="right" vertical="top"/>
    </xf>
    <xf numFmtId="165" fontId="1" fillId="4" borderId="1" xfId="0" applyNumberFormat="1" applyFont="1" applyFill="1" applyBorder="1"/>
    <xf numFmtId="2" fontId="0" fillId="0" borderId="8" xfId="0" applyNumberFormat="1" applyFill="1" applyBorder="1"/>
    <xf numFmtId="0" fontId="0" fillId="4" borderId="8" xfId="0" applyFill="1" applyBorder="1" applyAlignment="1">
      <alignment horizontal="center" vertical="center" wrapText="1"/>
    </xf>
    <xf numFmtId="164" fontId="0" fillId="0" borderId="8" xfId="0" applyNumberFormat="1" applyFill="1" applyBorder="1" applyAlignment="1">
      <alignment vertical="center"/>
    </xf>
    <xf numFmtId="0" fontId="29" fillId="0" borderId="8" xfId="0" applyFont="1" applyBorder="1" applyAlignment="1">
      <alignment vertical="center"/>
    </xf>
    <xf numFmtId="0" fontId="29" fillId="8" borderId="8" xfId="0" applyFont="1" applyFill="1" applyBorder="1" applyAlignment="1">
      <alignment vertical="center"/>
    </xf>
    <xf numFmtId="0" fontId="30" fillId="8" borderId="8" xfId="0" applyFont="1" applyFill="1" applyBorder="1" applyAlignment="1">
      <alignment horizontal="center" vertical="center"/>
    </xf>
    <xf numFmtId="9" fontId="3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8" borderId="8" xfId="0" applyNumberForma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textRotation="90"/>
    </xf>
    <xf numFmtId="0" fontId="1" fillId="4" borderId="7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2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0" xfId="0" applyFont="1" applyBorder="1"/>
    <xf numFmtId="0" fontId="1" fillId="0" borderId="8" xfId="0" applyFont="1" applyBorder="1" applyAlignment="1">
      <alignment horizontal="center"/>
    </xf>
    <xf numFmtId="0" fontId="1" fillId="0" borderId="75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8" xfId="0" applyFont="1" applyFill="1" applyBorder="1" applyAlignment="1">
      <alignment horizontal="center"/>
    </xf>
    <xf numFmtId="2" fontId="2" fillId="0" borderId="0" xfId="0" applyNumberFormat="1" applyFont="1"/>
    <xf numFmtId="0" fontId="33" fillId="5" borderId="8" xfId="0" applyFont="1" applyFill="1" applyBorder="1" applyAlignment="1">
      <alignment horizontal="center" vertical="center" wrapText="1"/>
    </xf>
    <xf numFmtId="0" fontId="33" fillId="5" borderId="20" xfId="0" applyFont="1" applyFill="1" applyBorder="1" applyAlignment="1">
      <alignment horizontal="center" vertical="center" wrapText="1"/>
    </xf>
    <xf numFmtId="0" fontId="33" fillId="5" borderId="32" xfId="0" applyFont="1" applyFill="1" applyBorder="1" applyAlignment="1">
      <alignment horizontal="center" vertical="center" wrapText="1"/>
    </xf>
    <xf numFmtId="0" fontId="33" fillId="5" borderId="19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/>
    </xf>
    <xf numFmtId="0" fontId="33" fillId="0" borderId="1" xfId="0" applyNumberFormat="1" applyFont="1" applyFill="1" applyBorder="1" applyAlignment="1">
      <alignment horizontal="center"/>
    </xf>
    <xf numFmtId="0" fontId="33" fillId="4" borderId="1" xfId="0" applyFont="1" applyFill="1" applyBorder="1" applyAlignment="1">
      <alignment horizontal="center"/>
    </xf>
    <xf numFmtId="0" fontId="34" fillId="4" borderId="0" xfId="0" applyFont="1" applyFill="1" applyAlignment="1">
      <alignment horizontal="center"/>
    </xf>
    <xf numFmtId="0" fontId="33" fillId="0" borderId="1" xfId="0" applyFont="1" applyBorder="1" applyAlignment="1">
      <alignment horizontal="center"/>
    </xf>
    <xf numFmtId="2" fontId="0" fillId="0" borderId="8" xfId="0" applyNumberFormat="1" applyBorder="1"/>
    <xf numFmtId="0" fontId="0" fillId="0" borderId="8" xfId="0" applyBorder="1" applyAlignment="1">
      <alignment wrapText="1"/>
    </xf>
    <xf numFmtId="0" fontId="0" fillId="0" borderId="8" xfId="0" applyFill="1" applyBorder="1"/>
    <xf numFmtId="0" fontId="29" fillId="0" borderId="0" xfId="0" applyFont="1"/>
    <xf numFmtId="0" fontId="35" fillId="0" borderId="8" xfId="0" applyFont="1" applyFill="1" applyBorder="1"/>
    <xf numFmtId="0" fontId="35" fillId="0" borderId="8" xfId="0" applyFont="1" applyBorder="1"/>
    <xf numFmtId="2" fontId="35" fillId="0" borderId="8" xfId="0" applyNumberFormat="1" applyFont="1" applyBorder="1"/>
    <xf numFmtId="2" fontId="35" fillId="0" borderId="8" xfId="0" applyNumberFormat="1" applyFont="1" applyFill="1" applyBorder="1"/>
    <xf numFmtId="2" fontId="0" fillId="3" borderId="8" xfId="0" applyNumberFormat="1" applyFill="1" applyBorder="1"/>
    <xf numFmtId="0" fontId="1" fillId="0" borderId="3" xfId="0" applyNumberFormat="1" applyFont="1" applyBorder="1"/>
    <xf numFmtId="0" fontId="1" fillId="0" borderId="40" xfId="0" applyNumberFormat="1" applyFont="1" applyBorder="1"/>
    <xf numFmtId="0" fontId="1" fillId="4" borderId="40" xfId="0" applyNumberFormat="1" applyFont="1" applyFill="1" applyBorder="1"/>
    <xf numFmtId="0" fontId="1" fillId="4" borderId="3" xfId="0" applyNumberFormat="1" applyFont="1" applyFill="1" applyBorder="1"/>
    <xf numFmtId="0" fontId="1" fillId="0" borderId="41" xfId="0" applyNumberFormat="1" applyFont="1" applyBorder="1"/>
    <xf numFmtId="0" fontId="33" fillId="20" borderId="20" xfId="0" applyFont="1" applyFill="1" applyBorder="1" applyAlignment="1">
      <alignment horizontal="center" vertical="center" wrapText="1"/>
    </xf>
    <xf numFmtId="0" fontId="33" fillId="20" borderId="32" xfId="0" applyFont="1" applyFill="1" applyBorder="1" applyAlignment="1">
      <alignment horizontal="center" vertical="center" wrapText="1"/>
    </xf>
    <xf numFmtId="0" fontId="1" fillId="21" borderId="1" xfId="0" applyFont="1" applyFill="1" applyBorder="1"/>
    <xf numFmtId="0" fontId="1" fillId="4" borderId="5" xfId="0" applyFont="1" applyFill="1" applyBorder="1"/>
    <xf numFmtId="0" fontId="1" fillId="0" borderId="5" xfId="0" applyFont="1" applyFill="1" applyBorder="1"/>
    <xf numFmtId="9" fontId="1" fillId="0" borderId="1" xfId="0" applyNumberFormat="1" applyFont="1" applyFill="1" applyBorder="1"/>
    <xf numFmtId="165" fontId="2" fillId="0" borderId="1" xfId="0" applyNumberFormat="1" applyFont="1" applyFill="1" applyBorder="1"/>
    <xf numFmtId="0" fontId="33" fillId="5" borderId="27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/>
    <xf numFmtId="0" fontId="1" fillId="0" borderId="40" xfId="0" applyNumberFormat="1" applyFont="1" applyFill="1" applyBorder="1"/>
    <xf numFmtId="0" fontId="1" fillId="0" borderId="11" xfId="0" applyNumberFormat="1" applyFont="1" applyFill="1" applyBorder="1"/>
    <xf numFmtId="0" fontId="2" fillId="0" borderId="21" xfId="0" applyFont="1" applyFill="1" applyBorder="1"/>
    <xf numFmtId="0" fontId="2" fillId="0" borderId="0" xfId="0" applyFont="1" applyFill="1" applyBorder="1"/>
    <xf numFmtId="0" fontId="2" fillId="0" borderId="22" xfId="0" applyFont="1" applyFill="1" applyBorder="1"/>
    <xf numFmtId="4" fontId="1" fillId="2" borderId="27" xfId="0" applyNumberFormat="1" applyFont="1" applyFill="1" applyBorder="1" applyAlignment="1">
      <alignment wrapText="1"/>
    </xf>
    <xf numFmtId="4" fontId="1" fillId="9" borderId="27" xfId="0" applyNumberFormat="1" applyFont="1" applyFill="1" applyBorder="1" applyAlignment="1">
      <alignment wrapText="1"/>
    </xf>
    <xf numFmtId="4" fontId="1" fillId="8" borderId="31" xfId="0" applyNumberFormat="1" applyFont="1" applyFill="1" applyBorder="1" applyAlignment="1">
      <alignment wrapText="1"/>
    </xf>
    <xf numFmtId="4" fontId="1" fillId="10" borderId="27" xfId="0" applyNumberFormat="1" applyFont="1" applyFill="1" applyBorder="1" applyAlignment="1">
      <alignment wrapText="1"/>
    </xf>
    <xf numFmtId="0" fontId="33" fillId="5" borderId="33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2" fontId="1" fillId="10" borderId="1" xfId="0" applyNumberFormat="1" applyFont="1" applyFill="1" applyBorder="1"/>
    <xf numFmtId="9" fontId="1" fillId="10" borderId="1" xfId="0" applyNumberFormat="1" applyFont="1" applyFill="1" applyBorder="1"/>
    <xf numFmtId="165" fontId="2" fillId="10" borderId="1" xfId="0" applyNumberFormat="1" applyFont="1" applyFill="1" applyBorder="1"/>
    <xf numFmtId="9" fontId="0" fillId="0" borderId="8" xfId="0" applyNumberFormat="1" applyBorder="1"/>
    <xf numFmtId="9" fontId="0" fillId="12" borderId="8" xfId="0" applyNumberFormat="1" applyFill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3" fillId="22" borderId="1" xfId="0" applyFont="1" applyFill="1" applyBorder="1" applyAlignment="1">
      <alignment horizontal="center"/>
    </xf>
    <xf numFmtId="9" fontId="1" fillId="7" borderId="19" xfId="0" applyNumberFormat="1" applyFont="1" applyFill="1" applyBorder="1" applyAlignment="1">
      <alignment wrapText="1"/>
    </xf>
    <xf numFmtId="9" fontId="1" fillId="7" borderId="27" xfId="0" applyNumberFormat="1" applyFont="1" applyFill="1" applyBorder="1" applyAlignment="1">
      <alignment wrapText="1"/>
    </xf>
    <xf numFmtId="0" fontId="1" fillId="5" borderId="76" xfId="0" applyFont="1" applyFill="1" applyBorder="1" applyAlignment="1">
      <alignment horizontal="center" vertical="center" textRotation="90" wrapText="1"/>
    </xf>
    <xf numFmtId="9" fontId="1" fillId="7" borderId="32" xfId="0" applyNumberFormat="1" applyFont="1" applyFill="1" applyBorder="1" applyAlignment="1">
      <alignment wrapText="1"/>
    </xf>
    <xf numFmtId="9" fontId="1" fillId="7" borderId="33" xfId="0" applyNumberFormat="1" applyFont="1" applyFill="1" applyBorder="1" applyAlignment="1">
      <alignment wrapText="1"/>
    </xf>
    <xf numFmtId="0" fontId="1" fillId="5" borderId="45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right" vertical="center" wrapText="1"/>
    </xf>
    <xf numFmtId="0" fontId="2" fillId="2" borderId="19" xfId="0" applyFont="1" applyFill="1" applyBorder="1" applyAlignment="1"/>
    <xf numFmtId="0" fontId="2" fillId="9" borderId="19" xfId="0" applyFont="1" applyFill="1" applyBorder="1" applyAlignment="1"/>
    <xf numFmtId="0" fontId="2" fillId="7" borderId="19" xfId="0" applyFont="1" applyFill="1" applyBorder="1" applyAlignment="1"/>
    <xf numFmtId="0" fontId="2" fillId="8" borderId="30" xfId="0" applyFont="1" applyFill="1" applyBorder="1" applyAlignment="1"/>
    <xf numFmtId="0" fontId="2" fillId="10" borderId="19" xfId="0" applyFont="1" applyFill="1" applyBorder="1" applyAlignment="1"/>
    <xf numFmtId="0" fontId="1" fillId="0" borderId="75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2" fillId="5" borderId="32" xfId="0" applyFont="1" applyFill="1" applyBorder="1" applyAlignment="1">
      <alignment horizontal="center" vertical="center" wrapText="1"/>
    </xf>
    <xf numFmtId="0" fontId="1" fillId="0" borderId="78" xfId="0" applyFont="1" applyFill="1" applyBorder="1"/>
    <xf numFmtId="0" fontId="33" fillId="5" borderId="45" xfId="0" applyFont="1" applyFill="1" applyBorder="1" applyAlignment="1">
      <alignment horizontal="center" vertical="center" wrapText="1"/>
    </xf>
    <xf numFmtId="0" fontId="33" fillId="20" borderId="68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right"/>
    </xf>
    <xf numFmtId="0" fontId="1" fillId="4" borderId="40" xfId="0" applyNumberFormat="1" applyFont="1" applyFill="1" applyBorder="1" applyAlignment="1">
      <alignment horizontal="right"/>
    </xf>
    <xf numFmtId="0" fontId="1" fillId="4" borderId="11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1" fontId="2" fillId="0" borderId="0" xfId="0" applyNumberFormat="1" applyFont="1" applyBorder="1"/>
    <xf numFmtId="0" fontId="1" fillId="24" borderId="1" xfId="0" applyNumberFormat="1" applyFont="1" applyFill="1" applyBorder="1" applyAlignment="1">
      <alignment horizontal="left"/>
    </xf>
    <xf numFmtId="0" fontId="33" fillId="24" borderId="1" xfId="0" applyNumberFormat="1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39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9" fillId="2" borderId="8" xfId="0" applyFont="1" applyFill="1" applyBorder="1" applyAlignment="1">
      <alignment vertical="top" wrapText="1"/>
    </xf>
    <xf numFmtId="171" fontId="39" fillId="2" borderId="8" xfId="0" applyNumberFormat="1" applyFon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171" fontId="0" fillId="2" borderId="8" xfId="0" applyNumberFormat="1" applyFill="1" applyBorder="1" applyAlignment="1">
      <alignment vertical="top" wrapText="1"/>
    </xf>
    <xf numFmtId="0" fontId="6" fillId="2" borderId="8" xfId="0" applyFont="1" applyFill="1" applyBorder="1" applyAlignment="1">
      <alignment horizontal="right" vertical="top" wrapText="1"/>
    </xf>
    <xf numFmtId="171" fontId="6" fillId="2" borderId="8" xfId="0" applyNumberFormat="1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71" fontId="6" fillId="0" borderId="0" xfId="0" applyNumberFormat="1" applyFont="1" applyBorder="1" applyAlignment="1">
      <alignment vertical="top" wrapText="1"/>
    </xf>
    <xf numFmtId="0" fontId="5" fillId="6" borderId="8" xfId="0" applyFont="1" applyFill="1" applyBorder="1" applyAlignment="1">
      <alignment vertical="top" wrapText="1"/>
    </xf>
    <xf numFmtId="171" fontId="5" fillId="6" borderId="8" xfId="0" applyNumberFormat="1" applyFont="1" applyFill="1" applyBorder="1" applyAlignment="1">
      <alignment horizontal="center" vertical="top" wrapText="1"/>
    </xf>
    <xf numFmtId="0" fontId="0" fillId="6" borderId="8" xfId="0" applyFill="1" applyBorder="1" applyAlignment="1">
      <alignment vertical="top" wrapText="1"/>
    </xf>
    <xf numFmtId="171" fontId="0" fillId="6" borderId="8" xfId="0" applyNumberFormat="1" applyFill="1" applyBorder="1" applyAlignment="1">
      <alignment vertical="top" wrapText="1"/>
    </xf>
    <xf numFmtId="0" fontId="6" fillId="6" borderId="8" xfId="0" applyFont="1" applyFill="1" applyBorder="1" applyAlignment="1">
      <alignment horizontal="right" vertical="top" wrapText="1"/>
    </xf>
    <xf numFmtId="171" fontId="6" fillId="6" borderId="8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171" fontId="6" fillId="0" borderId="0" xfId="0" applyNumberFormat="1" applyFont="1" applyFill="1" applyBorder="1" applyAlignment="1">
      <alignment vertical="top" wrapText="1"/>
    </xf>
    <xf numFmtId="0" fontId="5" fillId="26" borderId="8" xfId="0" applyFont="1" applyFill="1" applyBorder="1" applyAlignment="1">
      <alignment vertical="top" wrapText="1"/>
    </xf>
    <xf numFmtId="171" fontId="5" fillId="26" borderId="8" xfId="0" applyNumberFormat="1" applyFont="1" applyFill="1" applyBorder="1" applyAlignment="1">
      <alignment horizontal="center" vertical="top" wrapText="1"/>
    </xf>
    <xf numFmtId="0" fontId="0" fillId="26" borderId="8" xfId="0" applyFill="1" applyBorder="1" applyAlignment="1">
      <alignment vertical="top" wrapText="1"/>
    </xf>
    <xf numFmtId="171" fontId="0" fillId="26" borderId="8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26" borderId="8" xfId="0" applyFont="1" applyFill="1" applyBorder="1" applyAlignment="1">
      <alignment vertical="top" wrapText="1"/>
    </xf>
    <xf numFmtId="171" fontId="0" fillId="26" borderId="8" xfId="0" applyNumberFormat="1" applyFill="1" applyBorder="1" applyAlignment="1">
      <alignment vertical="top" wrapText="1"/>
    </xf>
    <xf numFmtId="0" fontId="6" fillId="26" borderId="8" xfId="0" applyFont="1" applyFill="1" applyBorder="1" applyAlignment="1">
      <alignment horizontal="right" vertical="top" wrapText="1"/>
    </xf>
    <xf numFmtId="171" fontId="6" fillId="26" borderId="8" xfId="0" applyNumberFormat="1" applyFont="1" applyFill="1" applyBorder="1" applyAlignment="1">
      <alignment vertical="top" wrapText="1"/>
    </xf>
    <xf numFmtId="171" fontId="6" fillId="0" borderId="0" xfId="0" applyNumberFormat="1" applyFont="1" applyAlignment="1">
      <alignment vertical="top" wrapText="1"/>
    </xf>
    <xf numFmtId="0" fontId="39" fillId="8" borderId="8" xfId="0" applyFont="1" applyFill="1" applyBorder="1" applyAlignment="1">
      <alignment vertical="top" wrapText="1"/>
    </xf>
    <xf numFmtId="171" fontId="39" fillId="8" borderId="8" xfId="0" applyNumberFormat="1" applyFont="1" applyFill="1" applyBorder="1" applyAlignment="1">
      <alignment horizontal="center" vertical="top" wrapText="1"/>
    </xf>
    <xf numFmtId="0" fontId="0" fillId="8" borderId="8" xfId="0" applyFill="1" applyBorder="1" applyAlignment="1">
      <alignment horizontal="left" vertical="top" wrapText="1"/>
    </xf>
    <xf numFmtId="172" fontId="0" fillId="8" borderId="8" xfId="11" applyNumberFormat="1" applyFont="1" applyFill="1" applyBorder="1" applyAlignment="1">
      <alignment horizontal="right" vertical="top" wrapText="1"/>
    </xf>
    <xf numFmtId="0" fontId="0" fillId="0" borderId="0" xfId="0" applyFont="1" applyAlignment="1">
      <alignment horizontal="right" vertical="top" wrapText="1"/>
    </xf>
    <xf numFmtId="0" fontId="0" fillId="8" borderId="8" xfId="0" applyFont="1" applyFill="1" applyBorder="1" applyAlignment="1">
      <alignment vertical="top" wrapText="1"/>
    </xf>
    <xf numFmtId="171" fontId="0" fillId="8" borderId="8" xfId="0" applyNumberFormat="1" applyFont="1" applyFill="1" applyBorder="1" applyAlignment="1">
      <alignment vertical="top" wrapText="1"/>
    </xf>
    <xf numFmtId="0" fontId="0" fillId="8" borderId="8" xfId="0" applyFill="1" applyBorder="1" applyAlignment="1">
      <alignment vertical="top" wrapText="1"/>
    </xf>
    <xf numFmtId="171" fontId="0" fillId="8" borderId="8" xfId="0" applyNumberFormat="1" applyFill="1" applyBorder="1" applyAlignment="1">
      <alignment vertical="top" wrapText="1"/>
    </xf>
    <xf numFmtId="0" fontId="6" fillId="8" borderId="8" xfId="0" applyFont="1" applyFill="1" applyBorder="1" applyAlignment="1">
      <alignment horizontal="right" vertical="top" wrapText="1"/>
    </xf>
    <xf numFmtId="171" fontId="6" fillId="8" borderId="8" xfId="0" applyNumberFormat="1" applyFont="1" applyFill="1" applyBorder="1" applyAlignment="1">
      <alignment vertical="top" wrapText="1"/>
    </xf>
    <xf numFmtId="0" fontId="5" fillId="23" borderId="8" xfId="0" applyFont="1" applyFill="1" applyBorder="1" applyAlignment="1">
      <alignment vertical="top" wrapText="1"/>
    </xf>
    <xf numFmtId="171" fontId="5" fillId="23" borderId="8" xfId="0" applyNumberFormat="1" applyFont="1" applyFill="1" applyBorder="1" applyAlignment="1">
      <alignment horizontal="center" vertical="top" wrapText="1"/>
    </xf>
    <xf numFmtId="0" fontId="0" fillId="23" borderId="8" xfId="0" applyFill="1" applyBorder="1" applyAlignment="1">
      <alignment vertical="top" wrapText="1"/>
    </xf>
    <xf numFmtId="171" fontId="0" fillId="23" borderId="8" xfId="0" applyNumberFormat="1" applyFill="1" applyBorder="1" applyAlignment="1">
      <alignment vertical="top" wrapText="1"/>
    </xf>
    <xf numFmtId="0" fontId="6" fillId="23" borderId="8" xfId="0" applyFont="1" applyFill="1" applyBorder="1" applyAlignment="1">
      <alignment horizontal="right" vertical="top" wrapText="1"/>
    </xf>
    <xf numFmtId="171" fontId="6" fillId="23" borderId="8" xfId="0" applyNumberFormat="1" applyFont="1" applyFill="1" applyBorder="1" applyAlignment="1">
      <alignment vertical="top" wrapText="1"/>
    </xf>
    <xf numFmtId="173" fontId="0" fillId="0" borderId="0" xfId="0" applyNumberFormat="1" applyFont="1" applyAlignment="1">
      <alignment vertical="top" wrapText="1"/>
    </xf>
    <xf numFmtId="171" fontId="0" fillId="0" borderId="0" xfId="0" applyNumberFormat="1" applyFont="1" applyAlignment="1">
      <alignment vertical="top" wrapText="1"/>
    </xf>
    <xf numFmtId="0" fontId="5" fillId="27" borderId="8" xfId="0" applyFont="1" applyFill="1" applyBorder="1" applyAlignment="1">
      <alignment vertical="top" wrapText="1"/>
    </xf>
    <xf numFmtId="171" fontId="5" fillId="27" borderId="8" xfId="0" applyNumberFormat="1" applyFont="1" applyFill="1" applyBorder="1" applyAlignment="1">
      <alignment horizontal="center" vertical="top" wrapText="1"/>
    </xf>
    <xf numFmtId="173" fontId="6" fillId="27" borderId="8" xfId="0" applyNumberFormat="1" applyFont="1" applyFill="1" applyBorder="1" applyAlignment="1">
      <alignment vertical="top" wrapText="1"/>
    </xf>
    <xf numFmtId="171" fontId="6" fillId="27" borderId="8" xfId="0" applyNumberFormat="1" applyFont="1" applyFill="1" applyBorder="1" applyAlignment="1">
      <alignment vertical="top" wrapText="1"/>
    </xf>
    <xf numFmtId="0" fontId="0" fillId="27" borderId="8" xfId="0" applyFont="1" applyFill="1" applyBorder="1" applyAlignment="1">
      <alignment vertical="top" wrapText="1"/>
    </xf>
    <xf numFmtId="171" fontId="0" fillId="27" borderId="8" xfId="0" applyNumberFormat="1" applyFont="1" applyFill="1" applyBorder="1" applyAlignment="1">
      <alignment vertical="top" wrapText="1"/>
    </xf>
    <xf numFmtId="0" fontId="40" fillId="0" borderId="0" xfId="0" applyFont="1" applyAlignment="1">
      <alignment vertical="top" wrapText="1"/>
    </xf>
    <xf numFmtId="173" fontId="29" fillId="0" borderId="0" xfId="0" applyNumberFormat="1" applyFont="1" applyAlignment="1">
      <alignment vertical="top" wrapText="1"/>
    </xf>
    <xf numFmtId="0" fontId="29" fillId="0" borderId="0" xfId="0" applyFont="1" applyAlignment="1">
      <alignment vertical="top" wrapText="1"/>
    </xf>
    <xf numFmtId="0" fontId="6" fillId="0" borderId="0" xfId="0" applyFont="1"/>
    <xf numFmtId="0" fontId="39" fillId="0" borderId="0" xfId="0" applyNumberFormat="1" applyFont="1" applyAlignment="1">
      <alignment vertical="top"/>
    </xf>
    <xf numFmtId="10" fontId="0" fillId="0" borderId="8" xfId="0" applyNumberFormat="1" applyBorder="1"/>
    <xf numFmtId="0" fontId="5" fillId="26" borderId="19" xfId="0" applyFont="1" applyFill="1" applyBorder="1" applyAlignment="1">
      <alignment horizontal="center" vertical="top" wrapText="1"/>
    </xf>
    <xf numFmtId="0" fontId="0" fillId="26" borderId="8" xfId="0" applyFill="1" applyBorder="1" applyAlignment="1">
      <alignment horizontal="right" vertical="top" wrapText="1"/>
    </xf>
    <xf numFmtId="10" fontId="6" fillId="26" borderId="8" xfId="0" applyNumberFormat="1" applyFont="1" applyFill="1" applyBorder="1" applyAlignment="1">
      <alignment vertical="top" wrapText="1"/>
    </xf>
    <xf numFmtId="0" fontId="0" fillId="0" borderId="0" xfId="0" applyAlignment="1">
      <alignment horizontal="right" vertical="top" wrapText="1"/>
    </xf>
    <xf numFmtId="10" fontId="6" fillId="0" borderId="0" xfId="0" applyNumberFormat="1" applyFont="1" applyAlignment="1">
      <alignment vertical="top" wrapText="1"/>
    </xf>
    <xf numFmtId="0" fontId="5" fillId="28" borderId="8" xfId="0" applyFont="1" applyFill="1" applyBorder="1" applyAlignment="1">
      <alignment horizontal="center" vertical="top" wrapText="1"/>
    </xf>
    <xf numFmtId="0" fontId="0" fillId="28" borderId="8" xfId="0" applyFill="1" applyBorder="1" applyAlignment="1">
      <alignment horizontal="right" vertical="top" wrapText="1"/>
    </xf>
    <xf numFmtId="171" fontId="0" fillId="28" borderId="8" xfId="0" applyNumberFormat="1" applyFill="1" applyBorder="1" applyAlignment="1">
      <alignment vertical="top" wrapText="1"/>
    </xf>
    <xf numFmtId="171" fontId="0" fillId="0" borderId="8" xfId="0" applyNumberFormat="1" applyBorder="1"/>
    <xf numFmtId="174" fontId="0" fillId="0" borderId="8" xfId="12" applyNumberFormat="1" applyFont="1" applyBorder="1"/>
    <xf numFmtId="10" fontId="6" fillId="28" borderId="8" xfId="0" applyNumberFormat="1" applyFont="1" applyFill="1" applyBorder="1" applyAlignment="1">
      <alignment vertical="top" wrapText="1"/>
    </xf>
    <xf numFmtId="0" fontId="5" fillId="29" borderId="8" xfId="0" applyFont="1" applyFill="1" applyBorder="1" applyAlignment="1">
      <alignment horizontal="center" vertical="top" wrapText="1"/>
    </xf>
    <xf numFmtId="0" fontId="0" fillId="29" borderId="8" xfId="0" applyFill="1" applyBorder="1" applyAlignment="1">
      <alignment horizontal="right" vertical="top" wrapText="1"/>
    </xf>
    <xf numFmtId="171" fontId="0" fillId="29" borderId="8" xfId="0" applyNumberFormat="1" applyFill="1" applyBorder="1" applyAlignment="1">
      <alignment vertical="top" wrapText="1"/>
    </xf>
    <xf numFmtId="10" fontId="6" fillId="29" borderId="8" xfId="0" applyNumberFormat="1" applyFont="1" applyFill="1" applyBorder="1" applyAlignment="1">
      <alignment vertical="top" wrapText="1"/>
    </xf>
    <xf numFmtId="0" fontId="42" fillId="0" borderId="0" xfId="0" applyFont="1" applyAlignment="1">
      <alignment horizontal="right" vertical="top" wrapText="1"/>
    </xf>
    <xf numFmtId="10" fontId="43" fillId="0" borderId="0" xfId="0" applyNumberFormat="1" applyFont="1" applyAlignment="1">
      <alignment vertical="top" wrapText="1"/>
    </xf>
    <xf numFmtId="0" fontId="44" fillId="2" borderId="8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right" vertical="top" wrapText="1"/>
    </xf>
    <xf numFmtId="10" fontId="6" fillId="2" borderId="8" xfId="0" applyNumberFormat="1" applyFont="1" applyFill="1" applyBorder="1" applyAlignment="1">
      <alignment vertical="top" wrapText="1"/>
    </xf>
    <xf numFmtId="0" fontId="5" fillId="6" borderId="8" xfId="0" applyFont="1" applyFill="1" applyBorder="1" applyAlignment="1">
      <alignment horizontal="center" vertical="top" wrapText="1"/>
    </xf>
    <xf numFmtId="0" fontId="0" fillId="6" borderId="8" xfId="0" applyFill="1" applyBorder="1" applyAlignment="1">
      <alignment horizontal="right" vertical="top" wrapText="1"/>
    </xf>
    <xf numFmtId="171" fontId="0" fillId="6" borderId="8" xfId="0" applyNumberFormat="1" applyFont="1" applyFill="1" applyBorder="1" applyAlignment="1">
      <alignment vertical="top" wrapText="1"/>
    </xf>
    <xf numFmtId="10" fontId="6" fillId="6" borderId="8" xfId="0" applyNumberFormat="1" applyFont="1" applyFill="1" applyBorder="1" applyAlignment="1">
      <alignment vertical="top" wrapText="1"/>
    </xf>
    <xf numFmtId="171" fontId="45" fillId="0" borderId="8" xfId="0" applyNumberFormat="1" applyFont="1" applyFill="1" applyBorder="1" applyAlignment="1">
      <alignment horizontal="center" vertical="top" wrapText="1"/>
    </xf>
    <xf numFmtId="0" fontId="30" fillId="0" borderId="8" xfId="0" applyFont="1" applyBorder="1" applyAlignment="1">
      <alignment vertical="top" wrapText="1"/>
    </xf>
    <xf numFmtId="171" fontId="30" fillId="0" borderId="8" xfId="0" applyNumberFormat="1" applyFont="1" applyBorder="1" applyAlignment="1">
      <alignment vertical="top" wrapText="1"/>
    </xf>
    <xf numFmtId="10" fontId="30" fillId="0" borderId="8" xfId="0" applyNumberFormat="1" applyFont="1" applyBorder="1" applyAlignment="1">
      <alignment vertical="top" wrapText="1"/>
    </xf>
    <xf numFmtId="171" fontId="29" fillId="0" borderId="0" xfId="0" applyNumberFormat="1" applyFont="1" applyAlignment="1">
      <alignment vertical="top" wrapText="1"/>
    </xf>
    <xf numFmtId="0" fontId="1" fillId="24" borderId="6" xfId="0" applyFont="1" applyFill="1" applyBorder="1" applyAlignment="1">
      <alignment horizontal="center" vertical="center"/>
    </xf>
    <xf numFmtId="0" fontId="1" fillId="24" borderId="1" xfId="0" applyNumberFormat="1" applyFont="1" applyFill="1" applyBorder="1" applyAlignment="1">
      <alignment horizontal="right"/>
    </xf>
    <xf numFmtId="4" fontId="19" fillId="0" borderId="0" xfId="4" applyNumberFormat="1" applyFont="1" applyFill="1" applyBorder="1" applyAlignment="1">
      <alignment horizontal="left"/>
    </xf>
    <xf numFmtId="173" fontId="26" fillId="0" borderId="8" xfId="11" applyNumberFormat="1" applyFont="1" applyFill="1" applyBorder="1" applyAlignment="1">
      <alignment horizontal="center"/>
    </xf>
    <xf numFmtId="0" fontId="31" fillId="3" borderId="1" xfId="0" applyFont="1" applyFill="1" applyBorder="1"/>
    <xf numFmtId="0" fontId="31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/>
    </xf>
    <xf numFmtId="0" fontId="3" fillId="3" borderId="0" xfId="0" applyFont="1" applyFill="1" applyAlignment="1">
      <alignment horizontal="left" vertical="center"/>
    </xf>
    <xf numFmtId="175" fontId="1" fillId="9" borderId="33" xfId="0" applyNumberFormat="1" applyFont="1" applyFill="1" applyBorder="1" applyAlignment="1">
      <alignment wrapText="1"/>
    </xf>
    <xf numFmtId="0" fontId="0" fillId="0" borderId="19" xfId="0" applyBorder="1"/>
    <xf numFmtId="0" fontId="0" fillId="30" borderId="8" xfId="0" applyFill="1" applyBorder="1"/>
    <xf numFmtId="0" fontId="0" fillId="0" borderId="0" xfId="0" applyBorder="1"/>
    <xf numFmtId="0" fontId="6" fillId="11" borderId="8" xfId="0" applyFont="1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2" fillId="0" borderId="10" xfId="0" applyFont="1" applyBorder="1"/>
    <xf numFmtId="0" fontId="1" fillId="5" borderId="28" xfId="0" applyFont="1" applyFill="1" applyBorder="1" applyAlignment="1">
      <alignment horizontal="center" vertical="center" textRotation="90" wrapText="1"/>
    </xf>
    <xf numFmtId="0" fontId="1" fillId="5" borderId="82" xfId="0" applyFont="1" applyFill="1" applyBorder="1" applyAlignment="1">
      <alignment horizontal="center" vertical="center" textRotation="90" wrapText="1"/>
    </xf>
    <xf numFmtId="0" fontId="1" fillId="5" borderId="81" xfId="0" applyFont="1" applyFill="1" applyBorder="1" applyAlignment="1">
      <alignment horizontal="center" vertical="center" textRotation="90" wrapText="1"/>
    </xf>
    <xf numFmtId="0" fontId="33" fillId="5" borderId="81" xfId="0" applyFont="1" applyFill="1" applyBorder="1" applyAlignment="1">
      <alignment horizontal="center" vertical="center" wrapText="1"/>
    </xf>
    <xf numFmtId="4" fontId="1" fillId="2" borderId="76" xfId="0" applyNumberFormat="1" applyFont="1" applyFill="1" applyBorder="1" applyAlignment="1">
      <alignment wrapText="1"/>
    </xf>
    <xf numFmtId="4" fontId="1" fillId="9" borderId="76" xfId="0" applyNumberFormat="1" applyFont="1" applyFill="1" applyBorder="1" applyAlignment="1">
      <alignment wrapText="1"/>
    </xf>
    <xf numFmtId="9" fontId="1" fillId="7" borderId="76" xfId="0" applyNumberFormat="1" applyFont="1" applyFill="1" applyBorder="1" applyAlignment="1">
      <alignment wrapText="1"/>
    </xf>
    <xf numFmtId="4" fontId="1" fillId="8" borderId="83" xfId="0" applyNumberFormat="1" applyFont="1" applyFill="1" applyBorder="1" applyAlignment="1">
      <alignment wrapText="1"/>
    </xf>
    <xf numFmtId="4" fontId="1" fillId="10" borderId="76" xfId="0" applyNumberFormat="1" applyFont="1" applyFill="1" applyBorder="1" applyAlignment="1">
      <alignment wrapText="1"/>
    </xf>
    <xf numFmtId="0" fontId="1" fillId="0" borderId="84" xfId="0" applyFont="1" applyFill="1" applyBorder="1"/>
    <xf numFmtId="4" fontId="1" fillId="8" borderId="8" xfId="0" applyNumberFormat="1" applyFont="1" applyFill="1" applyBorder="1" applyAlignment="1">
      <alignment wrapText="1"/>
    </xf>
    <xf numFmtId="0" fontId="3" fillId="0" borderId="47" xfId="0" applyFont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33" fillId="5" borderId="82" xfId="0" applyFont="1" applyFill="1" applyBorder="1" applyAlignment="1">
      <alignment horizontal="center" vertical="center" wrapText="1"/>
    </xf>
    <xf numFmtId="4" fontId="1" fillId="2" borderId="82" xfId="0" applyNumberFormat="1" applyFont="1" applyFill="1" applyBorder="1" applyAlignment="1">
      <alignment wrapText="1"/>
    </xf>
    <xf numFmtId="0" fontId="1" fillId="5" borderId="80" xfId="0" applyFont="1" applyFill="1" applyBorder="1" applyAlignment="1">
      <alignment horizontal="center" vertical="center" textRotation="90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9" xfId="0" applyBorder="1" applyAlignment="1">
      <alignment vertical="center"/>
    </xf>
    <xf numFmtId="0" fontId="0" fillId="0" borderId="0" xfId="0" applyAlignment="1">
      <alignment wrapText="1"/>
    </xf>
    <xf numFmtId="0" fontId="33" fillId="20" borderId="8" xfId="0" applyFont="1" applyFill="1" applyBorder="1" applyAlignment="1">
      <alignment horizontal="center" vertical="center" wrapText="1"/>
    </xf>
    <xf numFmtId="0" fontId="1" fillId="20" borderId="28" xfId="0" applyFont="1" applyFill="1" applyBorder="1" applyAlignment="1">
      <alignment horizontal="center" vertical="center" wrapText="1"/>
    </xf>
    <xf numFmtId="0" fontId="0" fillId="31" borderId="9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1" borderId="8" xfId="0" applyFill="1" applyBorder="1" applyAlignment="1">
      <alignment vertical="center"/>
    </xf>
    <xf numFmtId="0" fontId="0" fillId="3" borderId="9" xfId="0" applyFill="1" applyBorder="1" applyAlignment="1">
      <alignment vertical="center" wrapText="1"/>
    </xf>
    <xf numFmtId="0" fontId="0" fillId="30" borderId="20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0" borderId="42" xfId="0" applyFont="1" applyBorder="1" applyAlignment="1">
      <alignment horizontal="center" vertical="center"/>
    </xf>
    <xf numFmtId="0" fontId="1" fillId="0" borderId="4" xfId="0" applyFont="1" applyFill="1" applyBorder="1"/>
    <xf numFmtId="0" fontId="1" fillId="5" borderId="74" xfId="0" applyFont="1" applyFill="1" applyBorder="1" applyAlignment="1">
      <alignment horizontal="center" vertical="center" textRotation="90" wrapText="1"/>
    </xf>
    <xf numFmtId="2" fontId="0" fillId="0" borderId="0" xfId="0" applyNumberFormat="1"/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0" fillId="34" borderId="8" xfId="0" applyFill="1" applyBorder="1"/>
    <xf numFmtId="2" fontId="0" fillId="34" borderId="8" xfId="0" applyNumberFormat="1" applyFill="1" applyBorder="1"/>
    <xf numFmtId="0" fontId="0" fillId="24" borderId="8" xfId="0" applyFill="1" applyBorder="1"/>
    <xf numFmtId="2" fontId="0" fillId="24" borderId="8" xfId="0" applyNumberFormat="1" applyFill="1" applyBorder="1"/>
    <xf numFmtId="9" fontId="0" fillId="0" borderId="0" xfId="13" applyFont="1"/>
    <xf numFmtId="0" fontId="0" fillId="24" borderId="8" xfId="0" applyFill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1" fillId="3" borderId="8" xfId="0" applyFont="1" applyFill="1" applyBorder="1"/>
    <xf numFmtId="176" fontId="0" fillId="11" borderId="0" xfId="11" applyNumberFormat="1" applyFont="1" applyFill="1"/>
    <xf numFmtId="176" fontId="0" fillId="0" borderId="0" xfId="11" applyNumberFormat="1" applyFont="1"/>
    <xf numFmtId="0" fontId="33" fillId="22" borderId="1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textRotation="90"/>
    </xf>
    <xf numFmtId="0" fontId="49" fillId="0" borderId="1" xfId="0" applyFont="1" applyFill="1" applyBorder="1" applyAlignment="1">
      <alignment horizontal="left"/>
    </xf>
    <xf numFmtId="0" fontId="50" fillId="0" borderId="1" xfId="0" applyFont="1" applyFill="1" applyBorder="1" applyAlignment="1">
      <alignment horizontal="center"/>
    </xf>
    <xf numFmtId="0" fontId="49" fillId="0" borderId="1" xfId="0" applyFont="1" applyFill="1" applyBorder="1"/>
    <xf numFmtId="0" fontId="1" fillId="35" borderId="8" xfId="0" applyFont="1" applyFill="1" applyBorder="1" applyAlignment="1">
      <alignment horizontal="center" vertical="center" textRotation="90" wrapText="1"/>
    </xf>
    <xf numFmtId="0" fontId="1" fillId="35" borderId="19" xfId="0" applyFont="1" applyFill="1" applyBorder="1" applyAlignment="1">
      <alignment horizontal="right" vertical="center" wrapText="1"/>
    </xf>
    <xf numFmtId="0" fontId="32" fillId="35" borderId="32" xfId="0" applyFont="1" applyFill="1" applyBorder="1" applyAlignment="1">
      <alignment horizontal="center" vertical="center" wrapText="1"/>
    </xf>
    <xf numFmtId="0" fontId="33" fillId="35" borderId="8" xfId="0" applyFont="1" applyFill="1" applyBorder="1" applyAlignment="1">
      <alignment horizontal="center" vertical="center" wrapText="1"/>
    </xf>
    <xf numFmtId="0" fontId="33" fillId="35" borderId="33" xfId="0" applyFont="1" applyFill="1" applyBorder="1" applyAlignment="1">
      <alignment horizontal="center" vertical="center" wrapText="1"/>
    </xf>
    <xf numFmtId="0" fontId="33" fillId="35" borderId="32" xfId="0" applyFont="1" applyFill="1" applyBorder="1" applyAlignment="1">
      <alignment horizontal="center" vertical="center" wrapText="1"/>
    </xf>
    <xf numFmtId="0" fontId="33" fillId="35" borderId="27" xfId="0" applyFont="1" applyFill="1" applyBorder="1" applyAlignment="1">
      <alignment horizontal="center" vertical="center" wrapText="1"/>
    </xf>
    <xf numFmtId="0" fontId="33" fillId="35" borderId="20" xfId="0" applyFont="1" applyFill="1" applyBorder="1" applyAlignment="1">
      <alignment horizontal="center" vertical="center" wrapText="1"/>
    </xf>
    <xf numFmtId="0" fontId="33" fillId="35" borderId="45" xfId="0" applyFont="1" applyFill="1" applyBorder="1" applyAlignment="1">
      <alignment horizontal="center" vertical="center" wrapText="1"/>
    </xf>
    <xf numFmtId="0" fontId="2" fillId="36" borderId="32" xfId="0" applyFont="1" applyFill="1" applyBorder="1"/>
    <xf numFmtId="0" fontId="2" fillId="36" borderId="8" xfId="0" applyFont="1" applyFill="1" applyBorder="1"/>
    <xf numFmtId="0" fontId="2" fillId="36" borderId="33" xfId="0" applyFont="1" applyFill="1" applyBorder="1"/>
    <xf numFmtId="0" fontId="33" fillId="35" borderId="81" xfId="0" applyFont="1" applyFill="1" applyBorder="1" applyAlignment="1">
      <alignment horizontal="center" vertical="center" wrapText="1"/>
    </xf>
    <xf numFmtId="0" fontId="33" fillId="35" borderId="68" xfId="0" applyFont="1" applyFill="1" applyBorder="1" applyAlignment="1">
      <alignment horizontal="center" vertical="center" wrapText="1"/>
    </xf>
    <xf numFmtId="0" fontId="33" fillId="35" borderId="19" xfId="0" applyFont="1" applyFill="1" applyBorder="1" applyAlignment="1">
      <alignment horizontal="center" vertical="center" wrapText="1"/>
    </xf>
    <xf numFmtId="0" fontId="33" fillId="35" borderId="26" xfId="0" applyFont="1" applyFill="1" applyBorder="1" applyAlignment="1">
      <alignment horizontal="center" vertical="center" wrapText="1"/>
    </xf>
    <xf numFmtId="0" fontId="33" fillId="35" borderId="76" xfId="0" applyFont="1" applyFill="1" applyBorder="1" applyAlignment="1">
      <alignment horizontal="center" vertical="center" wrapText="1"/>
    </xf>
    <xf numFmtId="0" fontId="33" fillId="35" borderId="82" xfId="0" applyFont="1" applyFill="1" applyBorder="1" applyAlignment="1">
      <alignment horizontal="center" vertical="center" wrapText="1"/>
    </xf>
    <xf numFmtId="0" fontId="1" fillId="35" borderId="28" xfId="0" applyFont="1" applyFill="1" applyBorder="1" applyAlignment="1">
      <alignment horizontal="center" vertical="center" wrapText="1"/>
    </xf>
    <xf numFmtId="0" fontId="1" fillId="35" borderId="45" xfId="0" applyFont="1" applyFill="1" applyBorder="1" applyAlignment="1">
      <alignment horizontal="center" vertical="center" wrapText="1"/>
    </xf>
    <xf numFmtId="0" fontId="2" fillId="36" borderId="0" xfId="0" applyFont="1" applyFill="1"/>
    <xf numFmtId="0" fontId="2" fillId="36" borderId="0" xfId="0" applyFont="1" applyFill="1" applyAlignment="1">
      <alignment horizontal="center" wrapText="1"/>
    </xf>
    <xf numFmtId="0" fontId="33" fillId="36" borderId="5" xfId="0" applyFont="1" applyFill="1" applyBorder="1" applyAlignment="1">
      <alignment horizontal="center"/>
    </xf>
    <xf numFmtId="0" fontId="33" fillId="36" borderId="6" xfId="0" applyFont="1" applyFill="1" applyBorder="1" applyAlignment="1">
      <alignment horizontal="center"/>
    </xf>
    <xf numFmtId="0" fontId="50" fillId="36" borderId="6" xfId="0" applyFont="1" applyFill="1" applyBorder="1" applyAlignment="1">
      <alignment horizontal="center"/>
    </xf>
    <xf numFmtId="0" fontId="33" fillId="36" borderId="6" xfId="0" applyNumberFormat="1" applyFont="1" applyFill="1" applyBorder="1" applyAlignment="1">
      <alignment horizontal="center"/>
    </xf>
    <xf numFmtId="0" fontId="33" fillId="36" borderId="1" xfId="0" applyNumberFormat="1" applyFont="1" applyFill="1" applyBorder="1" applyAlignment="1">
      <alignment horizontal="center"/>
    </xf>
    <xf numFmtId="0" fontId="33" fillId="36" borderId="1" xfId="0" applyFont="1" applyFill="1" applyBorder="1" applyAlignment="1">
      <alignment horizontal="center"/>
    </xf>
    <xf numFmtId="0" fontId="33" fillId="36" borderId="5" xfId="0" applyNumberFormat="1" applyFont="1" applyFill="1" applyBorder="1" applyAlignment="1">
      <alignment horizontal="center"/>
    </xf>
    <xf numFmtId="0" fontId="50" fillId="36" borderId="5" xfId="0" applyFont="1" applyFill="1" applyBorder="1" applyAlignment="1">
      <alignment horizontal="center"/>
    </xf>
    <xf numFmtId="0" fontId="31" fillId="36" borderId="6" xfId="0" applyFont="1" applyFill="1" applyBorder="1" applyAlignment="1">
      <alignment horizontal="center"/>
    </xf>
    <xf numFmtId="0" fontId="33" fillId="36" borderId="7" xfId="0" applyFont="1" applyFill="1" applyBorder="1" applyAlignment="1">
      <alignment horizontal="center"/>
    </xf>
    <xf numFmtId="0" fontId="34" fillId="36" borderId="0" xfId="0" applyFont="1" applyFill="1" applyAlignment="1">
      <alignment horizontal="center"/>
    </xf>
    <xf numFmtId="0" fontId="1" fillId="36" borderId="1" xfId="0" applyFont="1" applyFill="1" applyBorder="1" applyAlignment="1">
      <alignment horizontal="center"/>
    </xf>
    <xf numFmtId="0" fontId="2" fillId="36" borderId="0" xfId="0" applyFont="1" applyFill="1" applyAlignment="1">
      <alignment horizontal="center"/>
    </xf>
    <xf numFmtId="0" fontId="1" fillId="36" borderId="5" xfId="0" applyFont="1" applyFill="1" applyBorder="1" applyAlignment="1">
      <alignment horizontal="center"/>
    </xf>
    <xf numFmtId="0" fontId="1" fillId="36" borderId="0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5" fillId="6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6" fillId="33" borderId="46" xfId="0" applyFont="1" applyFill="1" applyBorder="1" applyAlignment="1">
      <alignment horizontal="center" vertical="center"/>
    </xf>
    <xf numFmtId="0" fontId="46" fillId="33" borderId="47" xfId="0" applyFont="1" applyFill="1" applyBorder="1" applyAlignment="1">
      <alignment horizontal="center" vertical="center"/>
    </xf>
    <xf numFmtId="0" fontId="46" fillId="33" borderId="77" xfId="0" applyFont="1" applyFill="1" applyBorder="1" applyAlignment="1">
      <alignment horizontal="center" vertical="center"/>
    </xf>
    <xf numFmtId="0" fontId="47" fillId="32" borderId="46" xfId="0" applyFont="1" applyFill="1" applyBorder="1" applyAlignment="1">
      <alignment horizontal="center"/>
    </xf>
    <xf numFmtId="0" fontId="47" fillId="32" borderId="47" xfId="0" applyFont="1" applyFill="1" applyBorder="1" applyAlignment="1">
      <alignment horizontal="center"/>
    </xf>
    <xf numFmtId="0" fontId="3" fillId="0" borderId="70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48" fillId="33" borderId="46" xfId="0" applyFont="1" applyFill="1" applyBorder="1" applyAlignment="1">
      <alignment horizontal="center"/>
    </xf>
    <xf numFmtId="0" fontId="48" fillId="33" borderId="47" xfId="0" applyFont="1" applyFill="1" applyBorder="1" applyAlignment="1">
      <alignment horizontal="center"/>
    </xf>
    <xf numFmtId="0" fontId="48" fillId="33" borderId="77" xfId="0" applyFont="1" applyFill="1" applyBorder="1" applyAlignment="1">
      <alignment horizontal="center"/>
    </xf>
    <xf numFmtId="0" fontId="48" fillId="32" borderId="47" xfId="0" applyFont="1" applyFill="1" applyBorder="1" applyAlignment="1">
      <alignment horizontal="center" vertical="center"/>
    </xf>
    <xf numFmtId="0" fontId="48" fillId="32" borderId="77" xfId="0" applyFont="1" applyFill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 wrapText="1"/>
    </xf>
    <xf numFmtId="0" fontId="0" fillId="0" borderId="43" xfId="0" applyBorder="1"/>
    <xf numFmtId="0" fontId="0" fillId="0" borderId="44" xfId="0" applyBorder="1"/>
    <xf numFmtId="0" fontId="0" fillId="0" borderId="47" xfId="0" applyBorder="1"/>
    <xf numFmtId="0" fontId="0" fillId="0" borderId="77" xfId="0" applyBorder="1"/>
    <xf numFmtId="0" fontId="47" fillId="32" borderId="77" xfId="0" applyFont="1" applyFill="1" applyBorder="1" applyAlignment="1">
      <alignment horizontal="center"/>
    </xf>
    <xf numFmtId="0" fontId="48" fillId="32" borderId="46" xfId="0" applyFont="1" applyFill="1" applyBorder="1" applyAlignment="1">
      <alignment horizontal="center"/>
    </xf>
    <xf numFmtId="0" fontId="48" fillId="32" borderId="47" xfId="0" applyFont="1" applyFill="1" applyBorder="1" applyAlignment="1">
      <alignment horizontal="center"/>
    </xf>
    <xf numFmtId="0" fontId="48" fillId="32" borderId="77" xfId="0" applyFont="1" applyFill="1" applyBorder="1" applyAlignment="1">
      <alignment horizontal="center"/>
    </xf>
    <xf numFmtId="0" fontId="48" fillId="32" borderId="46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12" fillId="15" borderId="54" xfId="1" applyNumberFormat="1" applyFont="1" applyFill="1" applyBorder="1" applyAlignment="1">
      <alignment horizontal="center" vertical="center" wrapText="1"/>
    </xf>
    <xf numFmtId="0" fontId="9" fillId="13" borderId="0" xfId="1" applyNumberFormat="1" applyFont="1" applyFill="1" applyAlignment="1" applyProtection="1">
      <alignment horizontal="center"/>
      <protection locked="0"/>
    </xf>
    <xf numFmtId="0" fontId="9" fillId="13" borderId="0" xfId="1" applyNumberFormat="1" applyFont="1" applyFill="1" applyAlignment="1" applyProtection="1">
      <alignment horizontal="left"/>
      <protection locked="0"/>
    </xf>
    <xf numFmtId="49" fontId="9" fillId="13" borderId="0" xfId="1" applyNumberFormat="1" applyFont="1" applyFill="1" applyAlignment="1" applyProtection="1">
      <alignment horizontal="center"/>
      <protection locked="0"/>
    </xf>
    <xf numFmtId="49" fontId="9" fillId="13" borderId="0" xfId="1" applyNumberFormat="1" applyFont="1" applyFill="1" applyAlignment="1" applyProtection="1">
      <protection locked="0"/>
    </xf>
    <xf numFmtId="0" fontId="7" fillId="0" borderId="50" xfId="1" applyNumberFormat="1" applyFont="1" applyFill="1" applyBorder="1" applyAlignment="1">
      <alignment horizontal="center" vertical="center" wrapText="1"/>
    </xf>
    <xf numFmtId="0" fontId="7" fillId="0" borderId="51" xfId="1" applyNumberFormat="1" applyFont="1" applyFill="1" applyBorder="1" applyAlignment="1">
      <alignment horizontal="center" vertical="center" wrapText="1"/>
    </xf>
    <xf numFmtId="166" fontId="11" fillId="14" borderId="52" xfId="1" applyNumberFormat="1" applyFont="1" applyFill="1" applyBorder="1" applyAlignment="1">
      <alignment horizontal="center"/>
    </xf>
    <xf numFmtId="166" fontId="11" fillId="14" borderId="72" xfId="1" applyNumberFormat="1" applyFont="1" applyFill="1" applyBorder="1" applyAlignment="1">
      <alignment horizontal="center"/>
    </xf>
    <xf numFmtId="0" fontId="24" fillId="0" borderId="0" xfId="4" applyFont="1" applyAlignment="1">
      <alignment horizontal="center"/>
    </xf>
    <xf numFmtId="0" fontId="25" fillId="19" borderId="19" xfId="5" applyFont="1" applyFill="1" applyBorder="1" applyAlignment="1">
      <alignment horizontal="center" vertical="center"/>
    </xf>
    <xf numFmtId="0" fontId="25" fillId="19" borderId="26" xfId="5" applyFont="1" applyFill="1" applyBorder="1" applyAlignment="1">
      <alignment horizontal="center" vertical="center"/>
    </xf>
    <xf numFmtId="0" fontId="25" fillId="19" borderId="27" xfId="5" applyFont="1" applyFill="1" applyBorder="1" applyAlignment="1">
      <alignment horizontal="center" vertical="center"/>
    </xf>
    <xf numFmtId="0" fontId="25" fillId="18" borderId="19" xfId="5" applyFont="1" applyFill="1" applyBorder="1" applyAlignment="1">
      <alignment horizontal="center" vertical="center"/>
    </xf>
    <xf numFmtId="0" fontId="25" fillId="18" borderId="27" xfId="5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6" fillId="6" borderId="28" xfId="0" applyFont="1" applyFill="1" applyBorder="1" applyAlignment="1">
      <alignment horizontal="left" wrapText="1"/>
    </xf>
    <xf numFmtId="0" fontId="38" fillId="25" borderId="8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 vertical="top" wrapText="1"/>
    </xf>
    <xf numFmtId="0" fontId="41" fillId="25" borderId="0" xfId="0" applyNumberFormat="1" applyFont="1" applyFill="1" applyAlignment="1">
      <alignment horizontal="center" vertical="top"/>
    </xf>
    <xf numFmtId="0" fontId="5" fillId="26" borderId="19" xfId="0" applyFont="1" applyFill="1" applyBorder="1" applyAlignment="1">
      <alignment horizontal="center" vertical="top" wrapText="1"/>
    </xf>
    <xf numFmtId="0" fontId="5" fillId="26" borderId="26" xfId="0" applyFont="1" applyFill="1" applyBorder="1" applyAlignment="1">
      <alignment horizontal="center" vertical="top" wrapText="1"/>
    </xf>
    <xf numFmtId="0" fontId="5" fillId="26" borderId="27" xfId="0" applyFont="1" applyFill="1" applyBorder="1" applyAlignment="1">
      <alignment horizontal="center" vertical="top" wrapText="1"/>
    </xf>
    <xf numFmtId="0" fontId="5" fillId="28" borderId="8" xfId="0" applyFont="1" applyFill="1" applyBorder="1" applyAlignment="1">
      <alignment horizontal="center" vertical="top" wrapText="1"/>
    </xf>
    <xf numFmtId="0" fontId="5" fillId="29" borderId="8" xfId="0" applyFont="1" applyFill="1" applyBorder="1" applyAlignment="1">
      <alignment horizontal="center" vertical="top" wrapText="1"/>
    </xf>
    <xf numFmtId="0" fontId="44" fillId="2" borderId="8" xfId="0" applyFont="1" applyFill="1" applyBorder="1" applyAlignment="1">
      <alignment horizontal="center" vertical="top" wrapText="1"/>
    </xf>
    <xf numFmtId="0" fontId="6" fillId="11" borderId="31" xfId="0" applyFont="1" applyFill="1" applyBorder="1" applyAlignment="1">
      <alignment horizontal="center" vertical="center" wrapText="1"/>
    </xf>
    <xf numFmtId="0" fontId="6" fillId="11" borderId="79" xfId="0" applyFont="1" applyFill="1" applyBorder="1" applyAlignment="1">
      <alignment horizontal="center" vertical="center" wrapText="1"/>
    </xf>
    <xf numFmtId="0" fontId="0" fillId="30" borderId="0" xfId="0" applyFill="1" applyAlignment="1">
      <alignment horizontal="left"/>
    </xf>
    <xf numFmtId="178" fontId="1" fillId="9" borderId="32" xfId="0" applyNumberFormat="1" applyFont="1" applyFill="1" applyBorder="1" applyAlignment="1">
      <alignment wrapText="1"/>
    </xf>
    <xf numFmtId="178" fontId="1" fillId="9" borderId="8" xfId="0" applyNumberFormat="1" applyFont="1" applyFill="1" applyBorder="1" applyAlignment="1">
      <alignment wrapText="1"/>
    </xf>
    <xf numFmtId="180" fontId="1" fillId="0" borderId="1" xfId="0" applyNumberFormat="1" applyFont="1" applyFill="1" applyBorder="1"/>
    <xf numFmtId="180" fontId="1" fillId="5" borderId="1" xfId="0" applyNumberFormat="1" applyFont="1" applyFill="1" applyBorder="1" applyAlignment="1">
      <alignment wrapText="1"/>
    </xf>
    <xf numFmtId="180" fontId="1" fillId="4" borderId="1" xfId="0" applyNumberFormat="1" applyFont="1" applyFill="1" applyBorder="1"/>
    <xf numFmtId="180" fontId="2" fillId="4" borderId="0" xfId="0" applyNumberFormat="1" applyFont="1" applyFill="1"/>
    <xf numFmtId="180" fontId="1" fillId="10" borderId="1" xfId="0" applyNumberFormat="1" applyFont="1" applyFill="1" applyBorder="1"/>
    <xf numFmtId="180" fontId="2" fillId="0" borderId="0" xfId="0" applyNumberFormat="1" applyFont="1"/>
    <xf numFmtId="180" fontId="2" fillId="0" borderId="0" xfId="0" applyNumberFormat="1" applyFont="1" applyFill="1"/>
  </cellXfs>
  <cellStyles count="14">
    <cellStyle name="Milliers" xfId="11" builtinId="3"/>
    <cellStyle name="Monétaire" xfId="12" builtinId="4"/>
    <cellStyle name="Normal" xfId="0" builtinId="0"/>
    <cellStyle name="Normal 2" xfId="1"/>
    <cellStyle name="Normal_Feuil2" xfId="9"/>
    <cellStyle name="Normal_Feuil2 2" xfId="10"/>
    <cellStyle name="Normal_Feuil2_Offre tarifaire Clarysse 2010 complet" xfId="8"/>
    <cellStyle name="Normal_Offre tarifaire Clarysse 2010 complet" xfId="6"/>
    <cellStyle name="Normal_Offre tarifaire CUSTOMAGIC BE PT 2010" xfId="5"/>
    <cellStyle name="Normal_Offre tarifaire CUSTOMAGIC BE PT 2010 2" xfId="7"/>
    <cellStyle name="Normal_SUISSE - Tarif vente CORBAS Mess 2010" xfId="4"/>
    <cellStyle name="Normal_Tarif Gold" xfId="3"/>
    <cellStyle name="Normal_Tarif MoryGold 5031  2005 par départements" xfId="2"/>
    <cellStyle name="Pourcentage" xfId="13" builtinId="5"/>
  </cellStyles>
  <dxfs count="68"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'Répartition des coûts'!$S$2</c:f>
              <c:strCache>
                <c:ptCount val="1"/>
                <c:pt idx="0">
                  <c:v>Main d'œuvre</c:v>
                </c:pt>
              </c:strCache>
            </c:strRef>
          </c:tx>
          <c:invertIfNegative val="0"/>
          <c:cat>
            <c:strRef>
              <c:f>'Répartition des coûts'!$R$3:$R$7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coûts'!$S$3:$S$7</c:f>
              <c:numCache>
                <c:formatCode>0.00%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0.25059101654846333</c:v>
                </c:pt>
                <c:pt idx="3">
                  <c:v>0.13333333333333333</c:v>
                </c:pt>
                <c:pt idx="4">
                  <c:v>0.16338028169014085</c:v>
                </c:pt>
              </c:numCache>
            </c:numRef>
          </c:val>
        </c:ser>
        <c:ser>
          <c:idx val="1"/>
          <c:order val="1"/>
          <c:tx>
            <c:strRef>
              <c:f>'Répartition des coûts'!$T$2</c:f>
              <c:strCache>
                <c:ptCount val="1"/>
                <c:pt idx="0">
                  <c:v>Marge installateur</c:v>
                </c:pt>
              </c:strCache>
            </c:strRef>
          </c:tx>
          <c:invertIfNegative val="0"/>
          <c:cat>
            <c:strRef>
              <c:f>'Répartition des coûts'!$R$3:$R$7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coûts'!$T$3:$T$7</c:f>
              <c:numCache>
                <c:formatCode>0.00%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0.13475177304964539</c:v>
                </c:pt>
                <c:pt idx="3">
                  <c:v>0.15402298850574714</c:v>
                </c:pt>
                <c:pt idx="4">
                  <c:v>0.15352112676056337</c:v>
                </c:pt>
              </c:numCache>
            </c:numRef>
          </c:val>
        </c:ser>
        <c:ser>
          <c:idx val="2"/>
          <c:order val="2"/>
          <c:tx>
            <c:strRef>
              <c:f>'Répartition des coûts'!$U$2</c:f>
              <c:strCache>
                <c:ptCount val="1"/>
                <c:pt idx="0">
                  <c:v>Autres fournitures et services</c:v>
                </c:pt>
              </c:strCache>
            </c:strRef>
          </c:tx>
          <c:invertIfNegative val="0"/>
          <c:cat>
            <c:strRef>
              <c:f>'Répartition des coûts'!$R$3:$R$7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coûts'!$U$3:$U$7</c:f>
              <c:numCache>
                <c:formatCode>0.00%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0.63593380614657202</c:v>
                </c:pt>
                <c:pt idx="3">
                  <c:v>0.42068965517241375</c:v>
                </c:pt>
                <c:pt idx="4">
                  <c:v>0.4802816901408451</c:v>
                </c:pt>
              </c:numCache>
            </c:numRef>
          </c:val>
        </c:ser>
        <c:ser>
          <c:idx val="3"/>
          <c:order val="3"/>
          <c:tx>
            <c:strRef>
              <c:f>'Répartition des coûts'!$V$2</c:f>
              <c:strCache>
                <c:ptCount val="1"/>
                <c:pt idx="0">
                  <c:v>Fabricant</c:v>
                </c:pt>
              </c:strCache>
            </c:strRef>
          </c:tx>
          <c:invertIfNegative val="0"/>
          <c:cat>
            <c:strRef>
              <c:f>'Répartition des coûts'!$R$3:$R$7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coûts'!$V$3:$V$7</c:f>
              <c:numCache>
                <c:formatCode>0.00%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1.0212765957446808</c:v>
                </c:pt>
                <c:pt idx="3">
                  <c:v>0.70804597701149419</c:v>
                </c:pt>
                <c:pt idx="4">
                  <c:v>0.79718309859154934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245536"/>
        <c:axId val="294243184"/>
      </c:barChart>
      <c:catAx>
        <c:axId val="29424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4243184"/>
        <c:crosses val="autoZero"/>
        <c:auto val="1"/>
        <c:lblAlgn val="ctr"/>
        <c:lblOffset val="100"/>
        <c:noMultiLvlLbl val="0"/>
      </c:catAx>
      <c:valAx>
        <c:axId val="294243184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94245536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'Répartition des coûts'!$S$10</c:f>
              <c:strCache>
                <c:ptCount val="1"/>
                <c:pt idx="0">
                  <c:v>Main d'œuvre</c:v>
                </c:pt>
              </c:strCache>
            </c:strRef>
          </c:tx>
          <c:invertIfNegative val="0"/>
          <c:cat>
            <c:strRef>
              <c:f>'Répartition des coûts'!$R$11:$R$15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coûts'!$S$11:$S$15</c:f>
              <c:numCache>
                <c:formatCode>#\ ##0\ "€"</c:formatCode>
                <c:ptCount val="5"/>
                <c:pt idx="0">
                  <c:v>2120</c:v>
                </c:pt>
                <c:pt idx="1">
                  <c:v>4040</c:v>
                </c:pt>
                <c:pt idx="2">
                  <c:v>2120</c:v>
                </c:pt>
                <c:pt idx="3">
                  <c:v>1160</c:v>
                </c:pt>
                <c:pt idx="4">
                  <c:v>1160</c:v>
                </c:pt>
              </c:numCache>
            </c:numRef>
          </c:val>
        </c:ser>
        <c:ser>
          <c:idx val="1"/>
          <c:order val="1"/>
          <c:tx>
            <c:strRef>
              <c:f>'Répartition des coûts'!$T$10</c:f>
              <c:strCache>
                <c:ptCount val="1"/>
                <c:pt idx="0">
                  <c:v>Marge installateur</c:v>
                </c:pt>
              </c:strCache>
            </c:strRef>
          </c:tx>
          <c:invertIfNegative val="0"/>
          <c:cat>
            <c:strRef>
              <c:f>'Répartition des coûts'!$R$11:$R$15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coûts'!$T$11:$T$15</c:f>
              <c:numCache>
                <c:formatCode>#\ ##0\ "€"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1140</c:v>
                </c:pt>
                <c:pt idx="3">
                  <c:v>1340</c:v>
                </c:pt>
                <c:pt idx="4">
                  <c:v>1090</c:v>
                </c:pt>
              </c:numCache>
            </c:numRef>
          </c:val>
        </c:ser>
        <c:ser>
          <c:idx val="2"/>
          <c:order val="2"/>
          <c:tx>
            <c:strRef>
              <c:f>'Répartition des coûts'!$U$10</c:f>
              <c:strCache>
                <c:ptCount val="1"/>
                <c:pt idx="0">
                  <c:v>Autres fournitures et services</c:v>
                </c:pt>
              </c:strCache>
            </c:strRef>
          </c:tx>
          <c:invertIfNegative val="0"/>
          <c:cat>
            <c:strRef>
              <c:f>'Répartition des coûts'!$R$11:$R$15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coûts'!$U$11:$U$15</c:f>
              <c:numCache>
                <c:formatCode>#\ ##0\ "€"</c:formatCode>
                <c:ptCount val="5"/>
                <c:pt idx="0">
                  <c:v>#N/A</c:v>
                </c:pt>
                <c:pt idx="1">
                  <c:v>2350</c:v>
                </c:pt>
                <c:pt idx="2">
                  <c:v>1000</c:v>
                </c:pt>
                <c:pt idx="3">
                  <c:v>1000</c:v>
                </c:pt>
                <c:pt idx="4">
                  <c:v>1200</c:v>
                </c:pt>
              </c:numCache>
            </c:numRef>
          </c:val>
        </c:ser>
        <c:ser>
          <c:idx val="3"/>
          <c:order val="3"/>
          <c:tx>
            <c:strRef>
              <c:f>'Répartition des coûts'!$V$10</c:f>
              <c:strCache>
                <c:ptCount val="1"/>
                <c:pt idx="0">
                  <c:v>Fabricant</c:v>
                </c:pt>
              </c:strCache>
            </c:strRef>
          </c:tx>
          <c:invertIfNegative val="0"/>
          <c:cat>
            <c:strRef>
              <c:f>'Répartition des coûts'!$R$11:$R$15</c:f>
              <c:strCache>
                <c:ptCount val="5"/>
                <c:pt idx="0">
                  <c:v>FV</c:v>
                </c:pt>
                <c:pt idx="1">
                  <c:v>FV+FH</c:v>
                </c:pt>
                <c:pt idx="2">
                  <c:v>Zeolite</c:v>
                </c:pt>
                <c:pt idx="3">
                  <c:v>Epurflo</c:v>
                </c:pt>
                <c:pt idx="4">
                  <c:v>Oxyfix</c:v>
                </c:pt>
              </c:strCache>
            </c:strRef>
          </c:cat>
          <c:val>
            <c:numRef>
              <c:f>'Répartition des coûts'!$V$11:$V$15</c:f>
              <c:numCache>
                <c:formatCode>#\ ##0\ "€"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4200</c:v>
                </c:pt>
                <c:pt idx="3">
                  <c:v>5200</c:v>
                </c:pt>
                <c:pt idx="4">
                  <c:v>3650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4245928"/>
        <c:axId val="435111456"/>
      </c:barChart>
      <c:catAx>
        <c:axId val="294245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5111456"/>
        <c:crosses val="autoZero"/>
        <c:auto val="1"/>
        <c:lblAlgn val="ctr"/>
        <c:lblOffset val="100"/>
        <c:noMultiLvlLbl val="0"/>
      </c:catAx>
      <c:valAx>
        <c:axId val="435111456"/>
        <c:scaling>
          <c:orientation val="minMax"/>
        </c:scaling>
        <c:delete val="0"/>
        <c:axPos val="l"/>
        <c:majorGridlines/>
        <c:numFmt formatCode="#\ ##0\ &quot;€&quot;" sourceLinked="1"/>
        <c:majorTickMark val="out"/>
        <c:minorTickMark val="none"/>
        <c:tickLblPos val="nextTo"/>
        <c:crossAx val="294245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431006</xdr:colOff>
      <xdr:row>1</xdr:row>
      <xdr:rowOff>207169</xdr:rowOff>
    </xdr:to>
    <xdr:pic>
      <xdr:nvPicPr>
        <xdr:cNvPr id="8" name="Picture 14" descr="Ztekst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3479006" cy="2071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12</xdr:row>
      <xdr:rowOff>9525</xdr:rowOff>
    </xdr:from>
    <xdr:to>
      <xdr:col>14</xdr:col>
      <xdr:colOff>504825</xdr:colOff>
      <xdr:row>20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0</xdr:row>
      <xdr:rowOff>142875</xdr:rowOff>
    </xdr:from>
    <xdr:to>
      <xdr:col>14</xdr:col>
      <xdr:colOff>514350</xdr:colOff>
      <xdr:row>11</xdr:row>
      <xdr:rowOff>47625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R217"/>
  <sheetViews>
    <sheetView tabSelected="1" topLeftCell="C104" zoomScaleNormal="100" zoomScaleSheetLayoutView="100" workbookViewId="0">
      <selection activeCell="R110" sqref="R110"/>
    </sheetView>
  </sheetViews>
  <sheetFormatPr baseColWidth="10" defaultRowHeight="12.75" x14ac:dyDescent="0.2"/>
  <cols>
    <col min="1" max="1" width="6.85546875" style="16" customWidth="1"/>
    <col min="2" max="2" width="43.140625" style="1" customWidth="1"/>
    <col min="3" max="3" width="12.5703125" style="273" customWidth="1"/>
    <col min="4" max="4" width="12.5703125" style="558" customWidth="1"/>
    <col min="5" max="5" width="16" style="1" customWidth="1"/>
    <col min="6" max="8" width="8.7109375" style="1" customWidth="1"/>
    <col min="9" max="10" width="11.42578125" style="1"/>
    <col min="11" max="11" width="11.42578125" style="639"/>
    <col min="12" max="16384" width="11.42578125" style="1"/>
  </cols>
  <sheetData>
    <row r="1" spans="1:13" ht="6.75" customHeight="1" x14ac:dyDescent="0.2">
      <c r="A1" s="573" t="s">
        <v>49</v>
      </c>
      <c r="B1" s="573"/>
      <c r="C1" s="573"/>
      <c r="D1" s="573"/>
      <c r="E1" s="573"/>
      <c r="F1" s="573"/>
      <c r="G1" s="573"/>
      <c r="H1" s="566" t="s">
        <v>77</v>
      </c>
      <c r="I1" s="566"/>
      <c r="J1" s="566"/>
      <c r="K1" s="566"/>
    </row>
    <row r="2" spans="1:13" ht="6.75" customHeight="1" x14ac:dyDescent="0.2">
      <c r="A2" s="573"/>
      <c r="B2" s="573"/>
      <c r="C2" s="573"/>
      <c r="D2" s="573"/>
      <c r="E2" s="573"/>
      <c r="F2" s="573"/>
      <c r="G2" s="573"/>
      <c r="H2" s="566"/>
      <c r="I2" s="566"/>
      <c r="J2" s="566"/>
      <c r="K2" s="566"/>
    </row>
    <row r="3" spans="1:13" ht="6.75" customHeight="1" x14ac:dyDescent="0.2">
      <c r="A3" s="573"/>
      <c r="B3" s="573"/>
      <c r="C3" s="573"/>
      <c r="D3" s="573"/>
      <c r="E3" s="573"/>
      <c r="F3" s="573"/>
      <c r="G3" s="573"/>
      <c r="H3" s="566"/>
      <c r="I3" s="566"/>
      <c r="J3" s="566"/>
      <c r="K3" s="566"/>
    </row>
    <row r="4" spans="1:13" ht="6.75" customHeight="1" x14ac:dyDescent="0.2">
      <c r="A4" s="573"/>
      <c r="B4" s="573"/>
      <c r="C4" s="573"/>
      <c r="D4" s="573"/>
      <c r="E4" s="573"/>
      <c r="F4" s="573"/>
      <c r="G4" s="573"/>
      <c r="H4" s="566"/>
      <c r="I4" s="566"/>
      <c r="J4" s="566"/>
      <c r="K4" s="566"/>
    </row>
    <row r="5" spans="1:13" ht="6.75" customHeight="1" x14ac:dyDescent="0.2">
      <c r="A5" s="573"/>
      <c r="B5" s="573"/>
      <c r="C5" s="573"/>
      <c r="D5" s="573"/>
      <c r="E5" s="573"/>
      <c r="F5" s="573"/>
      <c r="G5" s="573"/>
      <c r="H5" s="566"/>
      <c r="I5" s="566"/>
      <c r="J5" s="566"/>
      <c r="K5" s="566"/>
    </row>
    <row r="6" spans="1:13" ht="6.75" customHeight="1" x14ac:dyDescent="0.2">
      <c r="A6" s="573"/>
      <c r="B6" s="573"/>
      <c r="C6" s="573"/>
      <c r="D6" s="573"/>
      <c r="E6" s="573"/>
      <c r="F6" s="573"/>
      <c r="G6" s="573"/>
      <c r="H6" s="566"/>
      <c r="I6" s="566"/>
      <c r="J6" s="566"/>
      <c r="K6" s="566"/>
    </row>
    <row r="7" spans="1:13" ht="6.75" customHeight="1" x14ac:dyDescent="0.2">
      <c r="A7" s="573"/>
      <c r="B7" s="573"/>
      <c r="C7" s="573"/>
      <c r="D7" s="573"/>
      <c r="E7" s="573"/>
      <c r="F7" s="573"/>
      <c r="G7" s="573"/>
      <c r="H7" s="566"/>
      <c r="I7" s="566"/>
      <c r="J7" s="566"/>
      <c r="K7" s="566"/>
    </row>
    <row r="8" spans="1:13" ht="6.75" customHeight="1" x14ac:dyDescent="0.2">
      <c r="A8" s="573"/>
      <c r="B8" s="573"/>
      <c r="C8" s="573"/>
      <c r="D8" s="573"/>
      <c r="E8" s="573"/>
      <c r="F8" s="573"/>
      <c r="G8" s="573"/>
      <c r="H8" s="567"/>
      <c r="I8" s="567"/>
      <c r="J8" s="567"/>
      <c r="K8" s="567"/>
    </row>
    <row r="9" spans="1:13" ht="42.75" x14ac:dyDescent="0.25">
      <c r="A9" s="18" t="s">
        <v>18</v>
      </c>
      <c r="B9" s="14" t="s">
        <v>44</v>
      </c>
      <c r="C9" s="267" t="s">
        <v>87</v>
      </c>
      <c r="D9" s="545" t="s">
        <v>921</v>
      </c>
      <c r="E9" s="15" t="s">
        <v>1</v>
      </c>
      <c r="F9" s="15" t="s">
        <v>39</v>
      </c>
      <c r="G9" s="15" t="s">
        <v>40</v>
      </c>
      <c r="H9" s="15" t="s">
        <v>41</v>
      </c>
      <c r="I9" s="15" t="s">
        <v>37</v>
      </c>
      <c r="J9" s="15" t="s">
        <v>2</v>
      </c>
      <c r="K9" s="635" t="s">
        <v>36</v>
      </c>
      <c r="L9" s="15" t="s">
        <v>38</v>
      </c>
      <c r="M9" s="15" t="s">
        <v>57</v>
      </c>
    </row>
    <row r="10" spans="1:13" ht="14.25" x14ac:dyDescent="0.25">
      <c r="A10" s="568" t="s">
        <v>20</v>
      </c>
      <c r="B10" s="2" t="s">
        <v>900</v>
      </c>
      <c r="C10" s="284" t="s">
        <v>286</v>
      </c>
      <c r="D10" s="546" t="s">
        <v>913</v>
      </c>
      <c r="E10" s="562" t="s">
        <v>3</v>
      </c>
      <c r="F10" s="2"/>
      <c r="G10" s="2"/>
      <c r="H10" s="2"/>
      <c r="I10" s="80">
        <v>25</v>
      </c>
      <c r="J10" s="81">
        <v>1</v>
      </c>
      <c r="K10" s="634">
        <f t="shared" ref="K10:K18" si="0">I10*(1+J10)</f>
        <v>50</v>
      </c>
      <c r="L10" s="7">
        <f t="shared" ref="L10:L18" si="1">K10-I10</f>
        <v>25</v>
      </c>
      <c r="M10" s="12">
        <v>5</v>
      </c>
    </row>
    <row r="11" spans="1:13" ht="15" customHeight="1" x14ac:dyDescent="0.25">
      <c r="A11" s="569"/>
      <c r="B11" s="10" t="s">
        <v>901</v>
      </c>
      <c r="C11" s="284" t="s">
        <v>488</v>
      </c>
      <c r="D11" s="547" t="s">
        <v>912</v>
      </c>
      <c r="E11" s="564"/>
      <c r="F11" s="2"/>
      <c r="G11" s="2"/>
      <c r="H11" s="2"/>
      <c r="I11" s="80">
        <v>23</v>
      </c>
      <c r="J11" s="81">
        <v>1</v>
      </c>
      <c r="K11" s="634">
        <f t="shared" si="0"/>
        <v>46</v>
      </c>
      <c r="L11" s="7">
        <f t="shared" si="1"/>
        <v>23</v>
      </c>
      <c r="M11" s="12">
        <v>3.3</v>
      </c>
    </row>
    <row r="12" spans="1:13" ht="15" customHeight="1" x14ac:dyDescent="0.25">
      <c r="A12" s="569"/>
      <c r="B12" s="521" t="s">
        <v>287</v>
      </c>
      <c r="C12" s="522" t="s">
        <v>489</v>
      </c>
      <c r="D12" s="548" t="s">
        <v>909</v>
      </c>
      <c r="E12" s="564"/>
      <c r="F12" s="2"/>
      <c r="G12" s="2"/>
      <c r="H12" s="2"/>
      <c r="I12" s="80">
        <v>30.18</v>
      </c>
      <c r="J12" s="81">
        <v>1</v>
      </c>
      <c r="K12" s="634">
        <f>I12*(1+J12)</f>
        <v>60.36</v>
      </c>
      <c r="L12" s="7">
        <f>K12-I12</f>
        <v>30.18</v>
      </c>
      <c r="M12" s="12">
        <v>3.15</v>
      </c>
    </row>
    <row r="13" spans="1:13" ht="15" customHeight="1" x14ac:dyDescent="0.25">
      <c r="A13" s="569"/>
      <c r="B13" s="521" t="s">
        <v>288</v>
      </c>
      <c r="C13" s="522" t="s">
        <v>490</v>
      </c>
      <c r="D13" s="548" t="s">
        <v>909</v>
      </c>
      <c r="E13" s="564"/>
      <c r="F13" s="2"/>
      <c r="G13" s="2"/>
      <c r="H13" s="2"/>
      <c r="I13" s="80">
        <v>30.18</v>
      </c>
      <c r="J13" s="81">
        <v>1</v>
      </c>
      <c r="K13" s="634">
        <f>I13*(1+J13)</f>
        <v>60.36</v>
      </c>
      <c r="L13" s="7">
        <f>K13-I13</f>
        <v>30.18</v>
      </c>
      <c r="M13" s="12">
        <v>3.15</v>
      </c>
    </row>
    <row r="14" spans="1:13" ht="15" customHeight="1" x14ac:dyDescent="0.25">
      <c r="A14" s="569"/>
      <c r="B14" s="11" t="s">
        <v>904</v>
      </c>
      <c r="C14" s="285" t="s">
        <v>478</v>
      </c>
      <c r="D14" s="549" t="s">
        <v>948</v>
      </c>
      <c r="E14" s="564"/>
      <c r="F14" s="5"/>
      <c r="G14" s="5"/>
      <c r="H14" s="5"/>
      <c r="I14" s="80">
        <v>10</v>
      </c>
      <c r="J14" s="81">
        <v>1</v>
      </c>
      <c r="K14" s="634">
        <f t="shared" si="0"/>
        <v>20</v>
      </c>
      <c r="L14" s="7">
        <f t="shared" si="1"/>
        <v>10</v>
      </c>
      <c r="M14" s="12">
        <v>1.1000000000000001</v>
      </c>
    </row>
    <row r="15" spans="1:13" ht="15" customHeight="1" x14ac:dyDescent="0.25">
      <c r="A15" s="569"/>
      <c r="B15" s="10" t="s">
        <v>903</v>
      </c>
      <c r="C15" s="284" t="s">
        <v>479</v>
      </c>
      <c r="D15" s="547" t="s">
        <v>947</v>
      </c>
      <c r="E15" s="564"/>
      <c r="F15" s="2"/>
      <c r="G15" s="2"/>
      <c r="H15" s="2"/>
      <c r="I15" s="82">
        <v>15</v>
      </c>
      <c r="J15" s="81">
        <v>1</v>
      </c>
      <c r="K15" s="634">
        <f t="shared" si="0"/>
        <v>30</v>
      </c>
      <c r="L15" s="7">
        <f t="shared" si="1"/>
        <v>15</v>
      </c>
      <c r="M15" s="12">
        <v>1.7</v>
      </c>
    </row>
    <row r="16" spans="1:13" ht="15" customHeight="1" x14ac:dyDescent="0.25">
      <c r="A16" s="569"/>
      <c r="B16" s="10" t="s">
        <v>902</v>
      </c>
      <c r="C16" s="284" t="s">
        <v>481</v>
      </c>
      <c r="D16" s="547" t="s">
        <v>914</v>
      </c>
      <c r="E16" s="564"/>
      <c r="F16" s="2"/>
      <c r="G16" s="2"/>
      <c r="H16" s="2"/>
      <c r="I16" s="80">
        <v>32</v>
      </c>
      <c r="J16" s="81">
        <v>0.8</v>
      </c>
      <c r="K16" s="634">
        <f t="shared" si="0"/>
        <v>57.6</v>
      </c>
      <c r="L16" s="7">
        <f t="shared" si="1"/>
        <v>25.6</v>
      </c>
      <c r="M16" s="12">
        <v>5.8</v>
      </c>
    </row>
    <row r="17" spans="1:13" ht="15" customHeight="1" x14ac:dyDescent="0.25">
      <c r="A17" s="569"/>
      <c r="B17" s="11" t="s">
        <v>910</v>
      </c>
      <c r="C17" s="285" t="s">
        <v>480</v>
      </c>
      <c r="D17" s="549" t="s">
        <v>946</v>
      </c>
      <c r="E17" s="564"/>
      <c r="F17" s="5"/>
      <c r="G17" s="5"/>
      <c r="H17" s="5"/>
      <c r="I17" s="80">
        <v>19</v>
      </c>
      <c r="J17" s="81">
        <v>0.8</v>
      </c>
      <c r="K17" s="634">
        <f t="shared" si="0"/>
        <v>34.200000000000003</v>
      </c>
      <c r="L17" s="7">
        <f t="shared" si="1"/>
        <v>15.200000000000003</v>
      </c>
      <c r="M17" s="12">
        <v>1.95</v>
      </c>
    </row>
    <row r="18" spans="1:13" ht="15" customHeight="1" x14ac:dyDescent="0.25">
      <c r="A18" s="569"/>
      <c r="B18" s="10" t="s">
        <v>905</v>
      </c>
      <c r="C18" s="284" t="s">
        <v>482</v>
      </c>
      <c r="D18" s="547" t="s">
        <v>915</v>
      </c>
      <c r="E18" s="564"/>
      <c r="F18" s="2"/>
      <c r="G18" s="2"/>
      <c r="H18" s="2"/>
      <c r="I18" s="80">
        <v>36</v>
      </c>
      <c r="J18" s="81">
        <v>0.8</v>
      </c>
      <c r="K18" s="634">
        <f t="shared" si="0"/>
        <v>64.8</v>
      </c>
      <c r="L18" s="7">
        <f t="shared" si="1"/>
        <v>28.799999999999997</v>
      </c>
      <c r="M18" s="12">
        <v>6.6</v>
      </c>
    </row>
    <row r="19" spans="1:13" ht="15" customHeight="1" x14ac:dyDescent="0.25">
      <c r="A19" s="569"/>
      <c r="B19" s="10" t="s">
        <v>908</v>
      </c>
      <c r="C19" s="519" t="s">
        <v>778</v>
      </c>
      <c r="D19" s="550" t="s">
        <v>943</v>
      </c>
      <c r="E19" s="564"/>
      <c r="F19" s="2"/>
      <c r="G19" s="2"/>
      <c r="H19" s="2"/>
      <c r="I19" s="80"/>
      <c r="J19" s="81"/>
      <c r="K19" s="634"/>
      <c r="L19" s="7"/>
      <c r="M19" s="12"/>
    </row>
    <row r="20" spans="1:13" ht="15" customHeight="1" x14ac:dyDescent="0.25">
      <c r="A20" s="569"/>
      <c r="B20" s="10" t="s">
        <v>906</v>
      </c>
      <c r="C20" s="284" t="s">
        <v>572</v>
      </c>
      <c r="D20" s="547" t="s">
        <v>916</v>
      </c>
      <c r="E20" s="564"/>
      <c r="F20" s="2"/>
      <c r="G20" s="2"/>
      <c r="H20" s="2"/>
      <c r="I20" s="80">
        <v>36</v>
      </c>
      <c r="J20" s="81">
        <v>0.8</v>
      </c>
      <c r="K20" s="634">
        <f t="shared" ref="K20:K23" si="2">I20*(1+J20)</f>
        <v>64.8</v>
      </c>
      <c r="L20" s="7">
        <f t="shared" ref="L20:L23" si="3">K20-I20</f>
        <v>28.799999999999997</v>
      </c>
      <c r="M20" s="12">
        <v>3.65</v>
      </c>
    </row>
    <row r="21" spans="1:13" ht="15" customHeight="1" x14ac:dyDescent="0.25">
      <c r="A21" s="569"/>
      <c r="B21" s="10" t="s">
        <v>907</v>
      </c>
      <c r="C21" s="284" t="s">
        <v>573</v>
      </c>
      <c r="D21" s="547" t="s">
        <v>944</v>
      </c>
      <c r="E21" s="564"/>
      <c r="F21" s="2"/>
      <c r="G21" s="2"/>
      <c r="H21" s="2"/>
      <c r="I21" s="80">
        <v>20</v>
      </c>
      <c r="J21" s="81">
        <v>0.8</v>
      </c>
      <c r="K21" s="634">
        <f t="shared" si="2"/>
        <v>36</v>
      </c>
      <c r="L21" s="7">
        <f t="shared" si="3"/>
        <v>16</v>
      </c>
      <c r="M21" s="12">
        <v>2.6</v>
      </c>
    </row>
    <row r="22" spans="1:13" ht="15" customHeight="1" x14ac:dyDescent="0.25">
      <c r="A22" s="569"/>
      <c r="B22" s="10"/>
      <c r="C22" s="284"/>
      <c r="D22" s="547"/>
      <c r="E22" s="564"/>
      <c r="F22" s="2"/>
      <c r="G22" s="2"/>
      <c r="H22" s="2"/>
      <c r="I22" s="80"/>
      <c r="J22" s="81"/>
      <c r="K22" s="634">
        <f t="shared" si="2"/>
        <v>0</v>
      </c>
      <c r="L22" s="7">
        <f t="shared" si="3"/>
        <v>0</v>
      </c>
      <c r="M22" s="12"/>
    </row>
    <row r="23" spans="1:13" ht="15" customHeight="1" x14ac:dyDescent="0.25">
      <c r="A23" s="569"/>
      <c r="B23" s="11" t="s">
        <v>890</v>
      </c>
      <c r="C23" s="519" t="s">
        <v>778</v>
      </c>
      <c r="D23" s="549" t="s">
        <v>942</v>
      </c>
      <c r="E23" s="564"/>
      <c r="F23" s="5"/>
      <c r="G23" s="5"/>
      <c r="H23" s="5"/>
      <c r="I23" s="80">
        <v>448</v>
      </c>
      <c r="J23" s="81">
        <v>0.47</v>
      </c>
      <c r="K23" s="634">
        <f t="shared" si="2"/>
        <v>658.56</v>
      </c>
      <c r="L23" s="7">
        <f t="shared" si="3"/>
        <v>210.55999999999995</v>
      </c>
      <c r="M23" s="12"/>
    </row>
    <row r="24" spans="1:13" ht="15" customHeight="1" x14ac:dyDescent="0.25">
      <c r="A24" s="569"/>
      <c r="B24" s="357" t="s">
        <v>894</v>
      </c>
      <c r="C24" s="358"/>
      <c r="D24" s="549"/>
      <c r="E24" s="564"/>
      <c r="F24" s="5"/>
      <c r="G24" s="5"/>
      <c r="H24" s="5"/>
      <c r="I24" s="80"/>
      <c r="J24" s="81"/>
      <c r="K24" s="634"/>
      <c r="L24" s="7"/>
      <c r="M24" s="12"/>
    </row>
    <row r="25" spans="1:13" ht="15" customHeight="1" x14ac:dyDescent="0.25">
      <c r="A25" s="569"/>
      <c r="B25" s="11" t="s">
        <v>889</v>
      </c>
      <c r="C25" s="285" t="s">
        <v>507</v>
      </c>
      <c r="D25" s="549" t="s">
        <v>941</v>
      </c>
      <c r="E25" s="564"/>
      <c r="F25" s="5"/>
      <c r="G25" s="5"/>
      <c r="H25" s="5"/>
      <c r="I25" s="82">
        <v>385</v>
      </c>
      <c r="J25" s="81">
        <f>L25/I25</f>
        <v>0.46883116883116882</v>
      </c>
      <c r="K25" s="634">
        <v>565.5</v>
      </c>
      <c r="L25" s="7">
        <f>K25-I25</f>
        <v>180.5</v>
      </c>
      <c r="M25" s="12">
        <v>110</v>
      </c>
    </row>
    <row r="26" spans="1:13" ht="15" customHeight="1" x14ac:dyDescent="0.25">
      <c r="A26" s="569"/>
      <c r="B26" s="11"/>
      <c r="C26" s="285"/>
      <c r="D26" s="549"/>
      <c r="E26" s="331"/>
      <c r="F26" s="5"/>
      <c r="G26" s="5"/>
      <c r="H26" s="5"/>
      <c r="I26" s="82"/>
      <c r="J26" s="81"/>
      <c r="K26" s="634"/>
      <c r="L26" s="7"/>
      <c r="M26" s="12"/>
    </row>
    <row r="27" spans="1:13" ht="15" customHeight="1" x14ac:dyDescent="0.25">
      <c r="A27" s="569"/>
      <c r="B27" s="11" t="s">
        <v>685</v>
      </c>
      <c r="C27" s="285" t="s">
        <v>678</v>
      </c>
      <c r="D27" s="549" t="s">
        <v>911</v>
      </c>
      <c r="E27" s="331" t="s">
        <v>589</v>
      </c>
      <c r="F27" s="5"/>
      <c r="G27" s="5"/>
      <c r="H27" s="5"/>
      <c r="I27" s="82">
        <v>119.5</v>
      </c>
      <c r="J27" s="81">
        <f>L27/I27</f>
        <v>0.50627615062761511</v>
      </c>
      <c r="K27" s="634">
        <v>180</v>
      </c>
      <c r="L27" s="7">
        <f t="shared" ref="L27" si="4">K27-I27</f>
        <v>60.5</v>
      </c>
      <c r="M27" s="12"/>
    </row>
    <row r="28" spans="1:13" ht="15" customHeight="1" x14ac:dyDescent="0.25">
      <c r="A28" s="569"/>
      <c r="B28" s="357" t="s">
        <v>596</v>
      </c>
      <c r="C28" s="358"/>
      <c r="D28" s="549" t="s">
        <v>945</v>
      </c>
      <c r="E28" s="450" t="s">
        <v>589</v>
      </c>
      <c r="F28" s="451"/>
      <c r="G28" s="451"/>
      <c r="H28" s="451"/>
      <c r="I28" s="82">
        <v>28</v>
      </c>
      <c r="J28" s="81">
        <v>0.5</v>
      </c>
      <c r="K28" s="634"/>
      <c r="L28" s="7"/>
      <c r="M28" s="12"/>
    </row>
    <row r="29" spans="1:13" ht="15" customHeight="1" x14ac:dyDescent="0.25">
      <c r="A29" s="569"/>
      <c r="B29" s="11"/>
      <c r="C29" s="285"/>
      <c r="D29" s="549"/>
      <c r="E29" s="331"/>
      <c r="F29" s="5"/>
      <c r="G29" s="5"/>
      <c r="H29" s="5"/>
      <c r="I29" s="82"/>
      <c r="J29" s="81"/>
      <c r="K29" s="634"/>
      <c r="L29" s="7"/>
      <c r="M29" s="12"/>
    </row>
    <row r="30" spans="1:13" s="14" customFormat="1" ht="15" customHeight="1" x14ac:dyDescent="0.25">
      <c r="A30" s="570"/>
      <c r="B30" s="75"/>
      <c r="C30" s="286"/>
      <c r="D30" s="551"/>
      <c r="E30" s="75"/>
      <c r="F30" s="75"/>
      <c r="G30" s="75"/>
      <c r="H30" s="75"/>
      <c r="I30" s="158"/>
      <c r="J30" s="159"/>
      <c r="K30" s="636"/>
      <c r="L30" s="158"/>
      <c r="M30" s="160"/>
    </row>
    <row r="31" spans="1:13" s="187" customFormat="1" ht="15" customHeight="1" x14ac:dyDescent="0.25">
      <c r="A31" s="568" t="s">
        <v>569</v>
      </c>
      <c r="B31" s="2" t="s">
        <v>891</v>
      </c>
      <c r="C31" s="285" t="s">
        <v>577</v>
      </c>
      <c r="D31" s="552" t="s">
        <v>917</v>
      </c>
      <c r="E31" s="330" t="s">
        <v>687</v>
      </c>
      <c r="F31" s="2"/>
      <c r="G31" s="2"/>
      <c r="H31" s="2"/>
      <c r="I31" s="6">
        <v>107.4</v>
      </c>
      <c r="J31" s="308">
        <v>0.4</v>
      </c>
      <c r="K31" s="634">
        <f>I31*(1+J31)</f>
        <v>150.35999999999999</v>
      </c>
      <c r="L31" s="7">
        <f>K31-I31</f>
        <v>42.95999999999998</v>
      </c>
      <c r="M31" s="309">
        <v>92</v>
      </c>
    </row>
    <row r="32" spans="1:13" s="187" customFormat="1" ht="15" customHeight="1" x14ac:dyDescent="0.25">
      <c r="A32" s="569"/>
      <c r="B32" s="2" t="s">
        <v>892</v>
      </c>
      <c r="C32" s="284" t="s">
        <v>588</v>
      </c>
      <c r="D32" s="546" t="s">
        <v>918</v>
      </c>
      <c r="E32" s="330" t="s">
        <v>3</v>
      </c>
      <c r="F32" s="2"/>
      <c r="G32" s="2"/>
      <c r="H32" s="2"/>
      <c r="I32" s="6">
        <v>28.5</v>
      </c>
      <c r="J32" s="308">
        <v>0.3</v>
      </c>
      <c r="K32" s="634">
        <f>I32*(1+J32)</f>
        <v>37.050000000000004</v>
      </c>
      <c r="L32" s="7">
        <f>K32-I32</f>
        <v>8.5500000000000043</v>
      </c>
      <c r="M32" s="309">
        <v>6.7</v>
      </c>
    </row>
    <row r="33" spans="1:15" s="187" customFormat="1" ht="15" customHeight="1" x14ac:dyDescent="0.25">
      <c r="A33" s="569"/>
      <c r="B33" s="523" t="s">
        <v>893</v>
      </c>
      <c r="C33" s="522" t="s">
        <v>690</v>
      </c>
      <c r="D33" s="553" t="s">
        <v>909</v>
      </c>
      <c r="E33" s="330" t="s">
        <v>688</v>
      </c>
      <c r="F33" s="2"/>
      <c r="G33" s="2"/>
      <c r="H33" s="2"/>
      <c r="I33" s="6">
        <v>75</v>
      </c>
      <c r="J33" s="308">
        <v>0.4</v>
      </c>
      <c r="K33" s="634">
        <f>I33*(1+J33)</f>
        <v>105</v>
      </c>
      <c r="L33" s="7">
        <f>K33-I33</f>
        <v>30</v>
      </c>
      <c r="M33" s="456">
        <v>72</v>
      </c>
    </row>
    <row r="34" spans="1:15" s="187" customFormat="1" ht="15" customHeight="1" x14ac:dyDescent="0.25">
      <c r="A34" s="569"/>
      <c r="B34" s="2" t="s">
        <v>899</v>
      </c>
      <c r="C34" s="519" t="s">
        <v>778</v>
      </c>
      <c r="D34" s="552" t="s">
        <v>919</v>
      </c>
      <c r="E34" s="307" t="s">
        <v>687</v>
      </c>
      <c r="F34" s="2"/>
      <c r="G34" s="2"/>
      <c r="H34" s="2"/>
      <c r="I34" s="6">
        <v>118.24</v>
      </c>
      <c r="J34" s="308">
        <v>0.4</v>
      </c>
      <c r="K34" s="634">
        <f>I34*(1+J34)</f>
        <v>165.53599999999997</v>
      </c>
      <c r="L34" s="7">
        <f t="shared" ref="L34:L35" si="5">K34-I34</f>
        <v>47.295999999999978</v>
      </c>
      <c r="M34" s="309">
        <v>95</v>
      </c>
    </row>
    <row r="35" spans="1:15" s="187" customFormat="1" ht="15" customHeight="1" x14ac:dyDescent="0.25">
      <c r="A35" s="569"/>
      <c r="B35" s="2" t="s">
        <v>895</v>
      </c>
      <c r="C35" s="519" t="s">
        <v>896</v>
      </c>
      <c r="D35" s="552" t="s">
        <v>920</v>
      </c>
      <c r="E35" s="307" t="s">
        <v>3</v>
      </c>
      <c r="F35" s="2"/>
      <c r="G35" s="2"/>
      <c r="H35" s="2"/>
      <c r="I35" s="6">
        <v>35</v>
      </c>
      <c r="J35" s="308">
        <v>0.3</v>
      </c>
      <c r="K35" s="634">
        <f t="shared" ref="K35" si="6">I35*(1+J35)</f>
        <v>45.5</v>
      </c>
      <c r="L35" s="7">
        <f t="shared" si="5"/>
        <v>10.5</v>
      </c>
      <c r="M35" s="309">
        <v>7.5</v>
      </c>
    </row>
    <row r="36" spans="1:15" s="187" customFormat="1" ht="15" customHeight="1" x14ac:dyDescent="0.25">
      <c r="A36" s="569"/>
      <c r="B36" s="2"/>
      <c r="C36" s="284"/>
      <c r="D36" s="546"/>
      <c r="E36" s="307"/>
      <c r="F36" s="2"/>
      <c r="G36" s="2"/>
      <c r="H36" s="2"/>
      <c r="I36" s="6"/>
      <c r="J36" s="308"/>
      <c r="K36" s="634"/>
      <c r="L36" s="6"/>
      <c r="M36" s="309"/>
    </row>
    <row r="37" spans="1:15" s="187" customFormat="1" ht="15" customHeight="1" x14ac:dyDescent="0.25">
      <c r="A37" s="569"/>
      <c r="B37" s="2"/>
      <c r="C37" s="284"/>
      <c r="D37" s="546"/>
      <c r="E37" s="307"/>
      <c r="F37" s="2"/>
      <c r="G37" s="2"/>
      <c r="H37" s="2"/>
      <c r="I37" s="6"/>
      <c r="J37" s="308"/>
      <c r="K37" s="634"/>
      <c r="L37" s="6"/>
      <c r="M37" s="309"/>
    </row>
    <row r="38" spans="1:15" s="14" customFormat="1" ht="15" customHeight="1" x14ac:dyDescent="0.25">
      <c r="A38" s="569"/>
      <c r="B38" s="75"/>
      <c r="C38" s="286"/>
      <c r="D38" s="546"/>
      <c r="E38" s="306"/>
      <c r="F38" s="75"/>
      <c r="G38" s="75"/>
      <c r="H38" s="75"/>
      <c r="I38" s="158"/>
      <c r="J38" s="159"/>
      <c r="K38" s="636"/>
      <c r="L38" s="158"/>
      <c r="M38" s="160"/>
    </row>
    <row r="39" spans="1:15" s="14" customFormat="1" ht="15" customHeight="1" x14ac:dyDescent="0.25">
      <c r="A39" s="569" t="s">
        <v>590</v>
      </c>
      <c r="B39" s="2" t="s">
        <v>592</v>
      </c>
      <c r="C39" s="284" t="s">
        <v>679</v>
      </c>
      <c r="D39" s="546"/>
      <c r="E39" s="307" t="s">
        <v>591</v>
      </c>
      <c r="F39" s="2"/>
      <c r="G39" s="2"/>
      <c r="H39" s="2"/>
      <c r="I39" s="6">
        <v>121</v>
      </c>
      <c r="J39" s="308">
        <v>0.5</v>
      </c>
      <c r="K39" s="634">
        <f>I39*(1+J39)</f>
        <v>181.5</v>
      </c>
      <c r="L39" s="7">
        <f>K39-I39</f>
        <v>60.5</v>
      </c>
      <c r="M39" s="309"/>
      <c r="N39" s="187"/>
      <c r="O39" s="187"/>
    </row>
    <row r="40" spans="1:15" s="14" customFormat="1" ht="15" customHeight="1" x14ac:dyDescent="0.25">
      <c r="A40" s="569"/>
      <c r="B40" s="2" t="s">
        <v>593</v>
      </c>
      <c r="C40" s="284" t="s">
        <v>680</v>
      </c>
      <c r="D40" s="546"/>
      <c r="E40" s="307" t="s">
        <v>591</v>
      </c>
      <c r="F40" s="2"/>
      <c r="G40" s="2"/>
      <c r="H40" s="2"/>
      <c r="I40" s="6">
        <v>217</v>
      </c>
      <c r="J40" s="308">
        <v>0.4</v>
      </c>
      <c r="K40" s="634">
        <f t="shared" ref="K40:K42" si="7">I40*(1+J40)</f>
        <v>303.79999999999995</v>
      </c>
      <c r="L40" s="7">
        <f t="shared" ref="L40:L42" si="8">K40-I40</f>
        <v>86.799999999999955</v>
      </c>
      <c r="M40" s="309"/>
      <c r="N40" s="187"/>
      <c r="O40" s="187"/>
    </row>
    <row r="41" spans="1:15" s="14" customFormat="1" ht="15" customHeight="1" x14ac:dyDescent="0.25">
      <c r="A41" s="569"/>
      <c r="B41" s="2" t="s">
        <v>594</v>
      </c>
      <c r="C41" s="284" t="s">
        <v>681</v>
      </c>
      <c r="D41" s="546"/>
      <c r="E41" s="307" t="s">
        <v>591</v>
      </c>
      <c r="F41" s="2"/>
      <c r="G41" s="2"/>
      <c r="H41" s="2"/>
      <c r="I41" s="6">
        <v>87</v>
      </c>
      <c r="J41" s="308">
        <v>0.5</v>
      </c>
      <c r="K41" s="634">
        <f t="shared" si="7"/>
        <v>130.5</v>
      </c>
      <c r="L41" s="7">
        <f t="shared" si="8"/>
        <v>43.5</v>
      </c>
      <c r="M41" s="309"/>
      <c r="N41" s="187"/>
      <c r="O41" s="187"/>
    </row>
    <row r="42" spans="1:15" s="14" customFormat="1" ht="15" customHeight="1" x14ac:dyDescent="0.25">
      <c r="A42" s="569"/>
      <c r="B42" s="2" t="s">
        <v>595</v>
      </c>
      <c r="C42" s="284" t="s">
        <v>682</v>
      </c>
      <c r="D42" s="546"/>
      <c r="E42" s="307" t="s">
        <v>591</v>
      </c>
      <c r="F42" s="2"/>
      <c r="G42" s="2"/>
      <c r="H42" s="2"/>
      <c r="I42" s="6">
        <v>7</v>
      </c>
      <c r="J42" s="308">
        <v>0.5</v>
      </c>
      <c r="K42" s="634">
        <f t="shared" si="7"/>
        <v>10.5</v>
      </c>
      <c r="L42" s="7">
        <f t="shared" si="8"/>
        <v>3.5</v>
      </c>
      <c r="M42" s="309"/>
      <c r="N42" s="187"/>
      <c r="O42" s="187"/>
    </row>
    <row r="43" spans="1:15" s="14" customFormat="1" ht="15" customHeight="1" x14ac:dyDescent="0.25">
      <c r="A43" s="569"/>
      <c r="B43" s="2"/>
      <c r="C43" s="284"/>
      <c r="D43" s="546"/>
      <c r="E43" s="307"/>
      <c r="F43" s="2"/>
      <c r="G43" s="2"/>
      <c r="H43" s="2"/>
      <c r="I43" s="6"/>
      <c r="J43" s="308"/>
      <c r="K43" s="634"/>
      <c r="L43" s="6"/>
      <c r="M43" s="309"/>
      <c r="N43" s="187"/>
      <c r="O43" s="187"/>
    </row>
    <row r="44" spans="1:15" s="14" customFormat="1" ht="15" customHeight="1" x14ac:dyDescent="0.25">
      <c r="A44" s="569"/>
      <c r="B44" s="2"/>
      <c r="C44" s="284"/>
      <c r="D44" s="546"/>
      <c r="E44" s="307"/>
      <c r="F44" s="2"/>
      <c r="G44" s="2"/>
      <c r="H44" s="2"/>
      <c r="I44" s="6"/>
      <c r="J44" s="308"/>
      <c r="K44" s="634"/>
      <c r="L44" s="6"/>
      <c r="M44" s="309"/>
      <c r="N44" s="187"/>
      <c r="O44" s="187"/>
    </row>
    <row r="45" spans="1:15" s="14" customFormat="1" ht="15" customHeight="1" x14ac:dyDescent="0.25">
      <c r="A45" s="569"/>
      <c r="B45" s="75"/>
      <c r="C45" s="286"/>
      <c r="D45" s="546"/>
      <c r="E45" s="306"/>
      <c r="F45" s="75"/>
      <c r="G45" s="75"/>
      <c r="H45" s="75"/>
      <c r="I45" s="158"/>
      <c r="J45" s="159"/>
      <c r="K45" s="636"/>
      <c r="L45" s="158"/>
      <c r="M45" s="160"/>
    </row>
    <row r="46" spans="1:15" ht="15" customHeight="1" x14ac:dyDescent="0.25">
      <c r="A46" s="569" t="s">
        <v>114</v>
      </c>
      <c r="B46" s="2" t="s">
        <v>112</v>
      </c>
      <c r="C46" s="284" t="s">
        <v>483</v>
      </c>
      <c r="D46" s="546"/>
      <c r="E46" s="562" t="s">
        <v>24</v>
      </c>
      <c r="F46" s="2"/>
      <c r="G46" s="2"/>
      <c r="H46" s="2"/>
      <c r="I46" s="82">
        <v>1.1000000000000001</v>
      </c>
      <c r="J46" s="81">
        <v>0.5</v>
      </c>
      <c r="K46" s="634">
        <f>I46*(1+J46)</f>
        <v>1.6500000000000001</v>
      </c>
      <c r="L46" s="7">
        <f>K46-I46</f>
        <v>0.55000000000000004</v>
      </c>
      <c r="M46" s="12">
        <v>0.1</v>
      </c>
    </row>
    <row r="47" spans="1:15" ht="15" customHeight="1" x14ac:dyDescent="0.25">
      <c r="A47" s="569"/>
      <c r="B47" s="2" t="s">
        <v>15</v>
      </c>
      <c r="C47" s="284" t="s">
        <v>484</v>
      </c>
      <c r="D47" s="547"/>
      <c r="E47" s="564"/>
      <c r="F47" s="2"/>
      <c r="G47" s="2"/>
      <c r="H47" s="2"/>
      <c r="I47" s="80">
        <v>1.63</v>
      </c>
      <c r="J47" s="81">
        <f t="shared" ref="J47:J56" si="9">L47/I47</f>
        <v>0.96319018404907997</v>
      </c>
      <c r="K47" s="634">
        <v>3.2</v>
      </c>
      <c r="L47" s="7">
        <f>K47-I47</f>
        <v>1.5700000000000003</v>
      </c>
      <c r="M47" s="12">
        <v>0.1</v>
      </c>
    </row>
    <row r="48" spans="1:15" ht="15" customHeight="1" x14ac:dyDescent="0.25">
      <c r="A48" s="569"/>
      <c r="B48" s="2" t="s">
        <v>16</v>
      </c>
      <c r="C48" s="284" t="s">
        <v>485</v>
      </c>
      <c r="D48" s="547"/>
      <c r="E48" s="564"/>
      <c r="F48" s="2"/>
      <c r="G48" s="2"/>
      <c r="H48" s="2"/>
      <c r="I48" s="80">
        <v>1.04</v>
      </c>
      <c r="J48" s="81">
        <f t="shared" si="9"/>
        <v>0.40384615384615374</v>
      </c>
      <c r="K48" s="634">
        <v>1.46</v>
      </c>
      <c r="L48" s="7">
        <f>K48-I48</f>
        <v>0.41999999999999993</v>
      </c>
      <c r="M48" s="12">
        <v>0.1</v>
      </c>
    </row>
    <row r="49" spans="1:13" ht="15" customHeight="1" x14ac:dyDescent="0.25">
      <c r="A49" s="569"/>
      <c r="B49" s="454" t="s">
        <v>113</v>
      </c>
      <c r="C49" s="455" t="s">
        <v>508</v>
      </c>
      <c r="D49" s="554"/>
      <c r="E49" s="564"/>
      <c r="F49" s="2"/>
      <c r="G49" s="2"/>
      <c r="H49" s="2"/>
      <c r="I49" s="80">
        <v>1.08</v>
      </c>
      <c r="J49" s="81">
        <f t="shared" si="9"/>
        <v>0.35185185185185175</v>
      </c>
      <c r="K49" s="634">
        <v>1.46</v>
      </c>
      <c r="L49" s="7">
        <f>K49-I49</f>
        <v>0.37999999999999989</v>
      </c>
      <c r="M49" s="12">
        <v>0.1</v>
      </c>
    </row>
    <row r="50" spans="1:13" ht="15" customHeight="1" x14ac:dyDescent="0.25">
      <c r="A50" s="569"/>
      <c r="B50" s="2" t="s">
        <v>6</v>
      </c>
      <c r="C50" s="285" t="s">
        <v>486</v>
      </c>
      <c r="D50" s="549"/>
      <c r="E50" s="564"/>
      <c r="F50" s="5"/>
      <c r="G50" s="5"/>
      <c r="H50" s="5"/>
      <c r="I50" s="80">
        <v>1.67</v>
      </c>
      <c r="J50" s="81">
        <f t="shared" si="9"/>
        <v>0.70059880239520955</v>
      </c>
      <c r="K50" s="634">
        <v>2.84</v>
      </c>
      <c r="L50" s="7">
        <f>K50-I50</f>
        <v>1.17</v>
      </c>
      <c r="M50" s="12">
        <v>0.1</v>
      </c>
    </row>
    <row r="51" spans="1:13" ht="15" customHeight="1" x14ac:dyDescent="0.25">
      <c r="A51" s="569"/>
      <c r="B51" s="3" t="s">
        <v>111</v>
      </c>
      <c r="C51" s="284" t="s">
        <v>695</v>
      </c>
      <c r="D51" s="547"/>
      <c r="E51" s="564"/>
      <c r="F51" s="2"/>
      <c r="G51" s="2"/>
      <c r="H51" s="2"/>
      <c r="I51" s="80">
        <v>3.79</v>
      </c>
      <c r="J51" s="81">
        <f t="shared" si="9"/>
        <v>0.58839050131926107</v>
      </c>
      <c r="K51" s="634">
        <v>6.02</v>
      </c>
      <c r="L51" s="7">
        <f t="shared" ref="L51:L56" si="10">K51-I51</f>
        <v>2.2299999999999995</v>
      </c>
      <c r="M51" s="12">
        <v>0.1</v>
      </c>
    </row>
    <row r="52" spans="1:13" ht="15" customHeight="1" x14ac:dyDescent="0.25">
      <c r="A52" s="569"/>
      <c r="B52" s="3" t="s">
        <v>110</v>
      </c>
      <c r="C52" s="285" t="s">
        <v>487</v>
      </c>
      <c r="D52" s="549"/>
      <c r="E52" s="564"/>
      <c r="F52" s="5"/>
      <c r="G52" s="5"/>
      <c r="H52" s="5"/>
      <c r="I52" s="80">
        <v>2.21</v>
      </c>
      <c r="J52" s="81">
        <f t="shared" si="9"/>
        <v>1.2760180995475114</v>
      </c>
      <c r="K52" s="634">
        <v>5.03</v>
      </c>
      <c r="L52" s="7">
        <f t="shared" si="10"/>
        <v>2.8200000000000003</v>
      </c>
      <c r="M52" s="12">
        <v>0.1</v>
      </c>
    </row>
    <row r="53" spans="1:13" ht="15" customHeight="1" x14ac:dyDescent="0.25">
      <c r="A53" s="569"/>
      <c r="B53" s="3" t="s">
        <v>14</v>
      </c>
      <c r="C53" s="284" t="s">
        <v>491</v>
      </c>
      <c r="D53" s="547"/>
      <c r="E53" s="564"/>
      <c r="F53" s="2"/>
      <c r="G53" s="2"/>
      <c r="H53" s="2"/>
      <c r="I53" s="80">
        <v>2.21</v>
      </c>
      <c r="J53" s="81">
        <f t="shared" si="9"/>
        <v>0.8054298642533938</v>
      </c>
      <c r="K53" s="634">
        <v>3.99</v>
      </c>
      <c r="L53" s="7">
        <f t="shared" si="10"/>
        <v>1.7800000000000002</v>
      </c>
      <c r="M53" s="12">
        <v>0.1</v>
      </c>
    </row>
    <row r="54" spans="1:13" ht="15" customHeight="1" x14ac:dyDescent="0.25">
      <c r="A54" s="569"/>
      <c r="B54" s="2" t="s">
        <v>9</v>
      </c>
      <c r="C54" s="284" t="s">
        <v>492</v>
      </c>
      <c r="D54" s="547"/>
      <c r="E54" s="564"/>
      <c r="F54" s="2"/>
      <c r="G54" s="2"/>
      <c r="H54" s="2"/>
      <c r="I54" s="80">
        <v>3.45</v>
      </c>
      <c r="J54" s="81">
        <f t="shared" si="9"/>
        <v>0.57391304347826066</v>
      </c>
      <c r="K54" s="634">
        <v>5.43</v>
      </c>
      <c r="L54" s="7">
        <f t="shared" si="10"/>
        <v>1.9799999999999995</v>
      </c>
      <c r="M54" s="12">
        <v>0.1</v>
      </c>
    </row>
    <row r="55" spans="1:13" ht="15" customHeight="1" x14ac:dyDescent="0.25">
      <c r="A55" s="569"/>
      <c r="B55" s="2" t="s">
        <v>10</v>
      </c>
      <c r="C55" s="284" t="s">
        <v>493</v>
      </c>
      <c r="D55" s="547"/>
      <c r="E55" s="564"/>
      <c r="F55" s="2"/>
      <c r="G55" s="2"/>
      <c r="H55" s="2"/>
      <c r="I55" s="80">
        <v>2.59</v>
      </c>
      <c r="J55" s="81">
        <f t="shared" si="9"/>
        <v>0.92277992277992305</v>
      </c>
      <c r="K55" s="634">
        <v>4.9800000000000004</v>
      </c>
      <c r="L55" s="7">
        <f t="shared" si="10"/>
        <v>2.3900000000000006</v>
      </c>
      <c r="M55" s="12">
        <v>1</v>
      </c>
    </row>
    <row r="56" spans="1:13" ht="15" customHeight="1" x14ac:dyDescent="0.25">
      <c r="A56" s="569"/>
      <c r="B56" s="2" t="s">
        <v>13</v>
      </c>
      <c r="C56" s="284" t="s">
        <v>494</v>
      </c>
      <c r="D56" s="555"/>
      <c r="E56" s="572"/>
      <c r="F56" s="2"/>
      <c r="G56" s="2"/>
      <c r="H56" s="2"/>
      <c r="I56" s="82">
        <v>0.82</v>
      </c>
      <c r="J56" s="81">
        <f t="shared" si="9"/>
        <v>0.17073170731707318</v>
      </c>
      <c r="K56" s="634">
        <v>0.96</v>
      </c>
      <c r="L56" s="7">
        <f t="shared" si="10"/>
        <v>0.14000000000000001</v>
      </c>
      <c r="M56" s="12">
        <v>0.1</v>
      </c>
    </row>
    <row r="57" spans="1:13" ht="15" customHeight="1" x14ac:dyDescent="0.25">
      <c r="A57" s="569"/>
      <c r="B57" s="2" t="s">
        <v>597</v>
      </c>
      <c r="C57" s="284" t="s">
        <v>683</v>
      </c>
      <c r="D57" s="555"/>
      <c r="E57" s="332" t="s">
        <v>589</v>
      </c>
      <c r="F57" s="2"/>
      <c r="G57" s="2"/>
      <c r="H57" s="2"/>
      <c r="I57" s="82">
        <v>97.7</v>
      </c>
      <c r="J57" s="81">
        <f>L57/I57</f>
        <v>0.59672466734902763</v>
      </c>
      <c r="K57" s="634">
        <v>156</v>
      </c>
      <c r="L57" s="7">
        <f t="shared" ref="L57:L59" si="11">K57-I57</f>
        <v>58.3</v>
      </c>
      <c r="M57" s="12"/>
    </row>
    <row r="58" spans="1:13" ht="15" customHeight="1" x14ac:dyDescent="0.25">
      <c r="A58" s="569"/>
      <c r="B58" s="2" t="s">
        <v>598</v>
      </c>
      <c r="C58" s="333"/>
      <c r="D58" s="555"/>
      <c r="E58" s="332" t="s">
        <v>589</v>
      </c>
      <c r="F58" s="2"/>
      <c r="G58" s="2"/>
      <c r="H58" s="2"/>
      <c r="I58" s="82">
        <v>93.8</v>
      </c>
      <c r="J58" s="81">
        <f t="shared" ref="J58:J59" si="12">L58/I58</f>
        <v>0.66311300639658854</v>
      </c>
      <c r="K58" s="634">
        <v>156</v>
      </c>
      <c r="L58" s="7">
        <f t="shared" si="11"/>
        <v>62.2</v>
      </c>
      <c r="M58" s="12"/>
    </row>
    <row r="59" spans="1:13" ht="15" customHeight="1" x14ac:dyDescent="0.25">
      <c r="A59" s="569"/>
      <c r="B59" s="2" t="s">
        <v>599</v>
      </c>
      <c r="C59" s="284" t="s">
        <v>684</v>
      </c>
      <c r="D59" s="555"/>
      <c r="E59" s="332" t="s">
        <v>589</v>
      </c>
      <c r="F59" s="2"/>
      <c r="G59" s="2"/>
      <c r="H59" s="2"/>
      <c r="I59" s="82">
        <v>105.7</v>
      </c>
      <c r="J59" s="81">
        <f t="shared" si="12"/>
        <v>0.41911069063386941</v>
      </c>
      <c r="K59" s="634">
        <v>150</v>
      </c>
      <c r="L59" s="7">
        <f t="shared" si="11"/>
        <v>44.3</v>
      </c>
      <c r="M59" s="12"/>
    </row>
    <row r="60" spans="1:13" s="14" customFormat="1" ht="15" customHeight="1" x14ac:dyDescent="0.25">
      <c r="A60" s="569"/>
      <c r="B60" s="75"/>
      <c r="C60" s="286"/>
      <c r="D60" s="551"/>
      <c r="E60" s="75"/>
      <c r="F60" s="75"/>
      <c r="G60" s="75"/>
      <c r="H60" s="75"/>
      <c r="I60" s="161"/>
      <c r="J60" s="159"/>
      <c r="K60" s="636"/>
      <c r="L60" s="158"/>
      <c r="M60" s="160"/>
    </row>
    <row r="61" spans="1:13" ht="15" customHeight="1" x14ac:dyDescent="0.25">
      <c r="A61" s="571" t="s">
        <v>115</v>
      </c>
      <c r="B61" s="2" t="s">
        <v>54</v>
      </c>
      <c r="C61" s="285" t="s">
        <v>495</v>
      </c>
      <c r="D61" s="550"/>
      <c r="E61" s="2" t="s">
        <v>686</v>
      </c>
      <c r="F61" s="5"/>
      <c r="G61" s="5"/>
      <c r="H61" s="5"/>
      <c r="I61" s="80">
        <v>14.8</v>
      </c>
      <c r="J61" s="81">
        <f>L61/I61</f>
        <v>0.3439189189189189</v>
      </c>
      <c r="K61" s="634">
        <v>19.89</v>
      </c>
      <c r="L61" s="7">
        <f t="shared" ref="L61:L69" si="13">K61-I61</f>
        <v>5.09</v>
      </c>
      <c r="M61" s="12">
        <v>0.55000000000000004</v>
      </c>
    </row>
    <row r="62" spans="1:13" ht="15" customHeight="1" x14ac:dyDescent="0.25">
      <c r="A62" s="571"/>
      <c r="B62" s="2" t="s">
        <v>7</v>
      </c>
      <c r="C62" s="284" t="s">
        <v>496</v>
      </c>
      <c r="D62" s="551"/>
      <c r="E62" s="2" t="s">
        <v>686</v>
      </c>
      <c r="F62" s="2"/>
      <c r="G62" s="2"/>
      <c r="H62" s="2"/>
      <c r="I62" s="80">
        <v>19.899999999999999</v>
      </c>
      <c r="J62" s="81">
        <f>L62/I62</f>
        <v>0.46331658291457301</v>
      </c>
      <c r="K62" s="634">
        <v>29.12</v>
      </c>
      <c r="L62" s="7">
        <f t="shared" si="13"/>
        <v>9.2200000000000024</v>
      </c>
      <c r="M62" s="12">
        <v>0.75</v>
      </c>
    </row>
    <row r="63" spans="1:13" ht="15" customHeight="1" x14ac:dyDescent="0.25">
      <c r="A63" s="571"/>
      <c r="B63" s="2" t="s">
        <v>23</v>
      </c>
      <c r="C63" s="284" t="s">
        <v>497</v>
      </c>
      <c r="D63" s="551"/>
      <c r="E63" s="2" t="s">
        <v>686</v>
      </c>
      <c r="F63" s="2"/>
      <c r="G63" s="2"/>
      <c r="H63" s="305"/>
      <c r="I63" s="80">
        <v>54</v>
      </c>
      <c r="J63" s="81">
        <f>L63/I63</f>
        <v>0.41444444444444434</v>
      </c>
      <c r="K63" s="634">
        <v>76.38</v>
      </c>
      <c r="L63" s="7">
        <f t="shared" si="13"/>
        <v>22.379999999999995</v>
      </c>
      <c r="M63" s="12">
        <v>1.9</v>
      </c>
    </row>
    <row r="64" spans="1:13" ht="15" customHeight="1" x14ac:dyDescent="0.25">
      <c r="A64" s="571"/>
      <c r="B64" s="2" t="s">
        <v>104</v>
      </c>
      <c r="C64" s="284" t="s">
        <v>509</v>
      </c>
      <c r="D64" s="551"/>
      <c r="E64" s="2" t="s">
        <v>8</v>
      </c>
      <c r="F64" s="2"/>
      <c r="G64" s="2"/>
      <c r="H64" s="2"/>
      <c r="I64" s="80">
        <v>61.39</v>
      </c>
      <c r="J64" s="81">
        <v>0.2</v>
      </c>
      <c r="K64" s="634">
        <f t="shared" ref="K64:K69" si="14">I64*(1+J64)</f>
        <v>73.667999999999992</v>
      </c>
      <c r="L64" s="7">
        <f t="shared" si="13"/>
        <v>12.277999999999992</v>
      </c>
      <c r="M64" s="12">
        <v>1.4</v>
      </c>
    </row>
    <row r="65" spans="1:13" ht="15" customHeight="1" x14ac:dyDescent="0.25">
      <c r="A65" s="571"/>
      <c r="B65" s="2" t="s">
        <v>105</v>
      </c>
      <c r="C65" s="284" t="s">
        <v>510</v>
      </c>
      <c r="D65" s="551"/>
      <c r="E65" s="2" t="s">
        <v>8</v>
      </c>
      <c r="F65" s="2"/>
      <c r="G65" s="2"/>
      <c r="H65" s="2"/>
      <c r="I65" s="80">
        <v>76.209999999999994</v>
      </c>
      <c r="J65" s="81">
        <v>0.2</v>
      </c>
      <c r="K65" s="634">
        <f t="shared" si="14"/>
        <v>91.451999999999984</v>
      </c>
      <c r="L65" s="7">
        <f t="shared" si="13"/>
        <v>15.24199999999999</v>
      </c>
      <c r="M65" s="12">
        <v>1.4</v>
      </c>
    </row>
    <row r="66" spans="1:13" ht="15" customHeight="1" x14ac:dyDescent="0.25">
      <c r="A66" s="571"/>
      <c r="B66" s="2" t="s">
        <v>106</v>
      </c>
      <c r="C66" s="284" t="s">
        <v>511</v>
      </c>
      <c r="D66" s="551"/>
      <c r="E66" s="2" t="s">
        <v>8</v>
      </c>
      <c r="F66" s="2"/>
      <c r="G66" s="2"/>
      <c r="H66" s="2"/>
      <c r="I66" s="80">
        <v>299.14999999999998</v>
      </c>
      <c r="J66" s="81">
        <v>0.2</v>
      </c>
      <c r="K66" s="634">
        <f t="shared" si="14"/>
        <v>358.97999999999996</v>
      </c>
      <c r="L66" s="7">
        <f t="shared" si="13"/>
        <v>59.829999999999984</v>
      </c>
      <c r="M66" s="12">
        <v>2.5</v>
      </c>
    </row>
    <row r="67" spans="1:13" ht="15" customHeight="1" x14ac:dyDescent="0.25">
      <c r="A67" s="571"/>
      <c r="B67" s="2" t="s">
        <v>107</v>
      </c>
      <c r="C67" s="284" t="s">
        <v>512</v>
      </c>
      <c r="D67" s="551"/>
      <c r="E67" s="2" t="s">
        <v>8</v>
      </c>
      <c r="F67" s="2"/>
      <c r="G67" s="2"/>
      <c r="H67" s="2"/>
      <c r="I67" s="80">
        <v>345.78</v>
      </c>
      <c r="J67" s="81">
        <v>0.2</v>
      </c>
      <c r="K67" s="634">
        <v>415</v>
      </c>
      <c r="L67" s="7">
        <f t="shared" si="13"/>
        <v>69.220000000000027</v>
      </c>
      <c r="M67" s="12">
        <v>2.5</v>
      </c>
    </row>
    <row r="68" spans="1:13" ht="15" customHeight="1" x14ac:dyDescent="0.25">
      <c r="A68" s="571"/>
      <c r="B68" s="2" t="s">
        <v>11</v>
      </c>
      <c r="C68" s="284" t="s">
        <v>498</v>
      </c>
      <c r="D68" s="551"/>
      <c r="E68" s="2" t="s">
        <v>12</v>
      </c>
      <c r="F68" s="2"/>
      <c r="G68" s="2"/>
      <c r="H68" s="2"/>
      <c r="I68" s="80">
        <v>4.2</v>
      </c>
      <c r="J68" s="81">
        <v>0.6</v>
      </c>
      <c r="K68" s="634">
        <f t="shared" si="14"/>
        <v>6.7200000000000006</v>
      </c>
      <c r="L68" s="7">
        <f t="shared" si="13"/>
        <v>2.5200000000000005</v>
      </c>
      <c r="M68" s="12">
        <v>0.1</v>
      </c>
    </row>
    <row r="69" spans="1:13" ht="15" customHeight="1" x14ac:dyDescent="0.25">
      <c r="A69" s="571"/>
      <c r="B69" s="322" t="s">
        <v>568</v>
      </c>
      <c r="C69" s="284" t="s">
        <v>574</v>
      </c>
      <c r="D69" s="551"/>
      <c r="E69" s="2" t="s">
        <v>3</v>
      </c>
      <c r="F69" s="2"/>
      <c r="G69" s="2"/>
      <c r="H69" s="2"/>
      <c r="I69" s="80">
        <v>28.1</v>
      </c>
      <c r="J69" s="81">
        <v>0.3</v>
      </c>
      <c r="K69" s="634">
        <f t="shared" si="14"/>
        <v>36.53</v>
      </c>
      <c r="L69" s="7">
        <f t="shared" si="13"/>
        <v>8.43</v>
      </c>
      <c r="M69" s="12">
        <v>1.3</v>
      </c>
    </row>
    <row r="70" spans="1:13" s="14" customFormat="1" x14ac:dyDescent="0.2">
      <c r="A70" s="571"/>
      <c r="C70" s="287"/>
      <c r="D70" s="556"/>
      <c r="K70" s="637"/>
      <c r="M70" s="160"/>
    </row>
    <row r="71" spans="1:13" ht="14.25" x14ac:dyDescent="0.25">
      <c r="A71" s="569" t="s">
        <v>116</v>
      </c>
      <c r="B71" s="2" t="s">
        <v>55</v>
      </c>
      <c r="C71" s="284" t="s">
        <v>499</v>
      </c>
      <c r="D71" s="551"/>
      <c r="E71" s="2" t="s">
        <v>3</v>
      </c>
      <c r="F71" s="2"/>
      <c r="G71" s="2"/>
      <c r="H71" s="2"/>
      <c r="I71" s="80">
        <v>2.57</v>
      </c>
      <c r="J71" s="81">
        <f>L71/I71</f>
        <v>0.7198443579766538</v>
      </c>
      <c r="K71" s="634">
        <v>4.42</v>
      </c>
      <c r="L71" s="7">
        <f t="shared" ref="L71:L77" si="15">K71-I71</f>
        <v>1.85</v>
      </c>
      <c r="M71" s="12">
        <v>0.1</v>
      </c>
    </row>
    <row r="72" spans="1:13" ht="15" customHeight="1" x14ac:dyDescent="0.25">
      <c r="A72" s="569"/>
      <c r="B72" s="2" t="s">
        <v>5</v>
      </c>
      <c r="C72" s="284" t="s">
        <v>500</v>
      </c>
      <c r="D72" s="551"/>
      <c r="E72" s="2" t="s">
        <v>3</v>
      </c>
      <c r="F72" s="2"/>
      <c r="G72" s="2"/>
      <c r="H72" s="2"/>
      <c r="I72" s="80">
        <v>2.21</v>
      </c>
      <c r="J72" s="81">
        <v>1</v>
      </c>
      <c r="K72" s="634">
        <f t="shared" ref="K72:K77" si="16">I72*(1+J72)</f>
        <v>4.42</v>
      </c>
      <c r="L72" s="7">
        <f t="shared" si="15"/>
        <v>2.21</v>
      </c>
      <c r="M72" s="12">
        <v>0.1</v>
      </c>
    </row>
    <row r="73" spans="1:13" ht="15" customHeight="1" x14ac:dyDescent="0.25">
      <c r="A73" s="569"/>
      <c r="B73" s="2" t="s">
        <v>22</v>
      </c>
      <c r="C73" s="284" t="s">
        <v>501</v>
      </c>
      <c r="D73" s="551"/>
      <c r="E73" s="2" t="s">
        <v>3</v>
      </c>
      <c r="F73" s="2"/>
      <c r="G73" s="2"/>
      <c r="H73" s="2"/>
      <c r="I73" s="82">
        <v>2.1800000000000002</v>
      </c>
      <c r="J73" s="81">
        <v>1</v>
      </c>
      <c r="K73" s="634">
        <f t="shared" si="16"/>
        <v>4.3600000000000003</v>
      </c>
      <c r="L73" s="7">
        <f t="shared" si="15"/>
        <v>2.1800000000000002</v>
      </c>
      <c r="M73" s="12">
        <v>0.1</v>
      </c>
    </row>
    <row r="74" spans="1:13" ht="15" customHeight="1" x14ac:dyDescent="0.25">
      <c r="A74" s="569"/>
      <c r="B74" s="3" t="s">
        <v>108</v>
      </c>
      <c r="C74" s="284" t="s">
        <v>502</v>
      </c>
      <c r="D74" s="551"/>
      <c r="E74" s="2" t="s">
        <v>43</v>
      </c>
      <c r="F74" s="2"/>
      <c r="G74" s="2"/>
      <c r="H74" s="2"/>
      <c r="I74" s="80">
        <v>4</v>
      </c>
      <c r="J74" s="81">
        <v>1</v>
      </c>
      <c r="K74" s="634">
        <f t="shared" si="16"/>
        <v>8</v>
      </c>
      <c r="L74" s="7">
        <f t="shared" si="15"/>
        <v>4</v>
      </c>
      <c r="M74" s="12">
        <v>0.1</v>
      </c>
    </row>
    <row r="75" spans="1:13" ht="15" customHeight="1" x14ac:dyDescent="0.25">
      <c r="A75" s="569"/>
      <c r="B75" s="3" t="s">
        <v>578</v>
      </c>
      <c r="C75" s="284" t="s">
        <v>579</v>
      </c>
      <c r="D75" s="551"/>
      <c r="E75" s="2" t="s">
        <v>43</v>
      </c>
      <c r="F75" s="2"/>
      <c r="G75" s="2"/>
      <c r="H75" s="2"/>
      <c r="I75" s="80">
        <v>4.8499999999999996</v>
      </c>
      <c r="J75" s="81">
        <v>1</v>
      </c>
      <c r="K75" s="634">
        <f t="shared" ref="K75" si="17">I75*(1+J75)</f>
        <v>9.6999999999999993</v>
      </c>
      <c r="L75" s="7">
        <f t="shared" ref="L75" si="18">K75-I75</f>
        <v>4.8499999999999996</v>
      </c>
      <c r="M75" s="12">
        <v>0.1</v>
      </c>
    </row>
    <row r="76" spans="1:13" ht="15" customHeight="1" x14ac:dyDescent="0.25">
      <c r="A76" s="569"/>
      <c r="B76" s="3" t="s">
        <v>109</v>
      </c>
      <c r="C76" s="284" t="s">
        <v>513</v>
      </c>
      <c r="D76" s="551"/>
      <c r="E76" s="2" t="s">
        <v>43</v>
      </c>
      <c r="F76" s="2"/>
      <c r="G76" s="2"/>
      <c r="H76" s="2"/>
      <c r="I76" s="80">
        <v>7</v>
      </c>
      <c r="J76" s="81">
        <v>1</v>
      </c>
      <c r="K76" s="634">
        <f t="shared" si="16"/>
        <v>14</v>
      </c>
      <c r="L76" s="7">
        <f t="shared" si="15"/>
        <v>7</v>
      </c>
      <c r="M76" s="12">
        <v>0.45</v>
      </c>
    </row>
    <row r="77" spans="1:13" ht="15" customHeight="1" x14ac:dyDescent="0.25">
      <c r="A77" s="569"/>
      <c r="B77" s="3" t="s">
        <v>570</v>
      </c>
      <c r="C77" s="284" t="s">
        <v>575</v>
      </c>
      <c r="D77" s="551"/>
      <c r="E77" s="2" t="s">
        <v>576</v>
      </c>
      <c r="F77" s="2"/>
      <c r="G77" s="2"/>
      <c r="H77" s="2"/>
      <c r="I77" s="80">
        <v>3.1</v>
      </c>
      <c r="J77" s="81">
        <v>1</v>
      </c>
      <c r="K77" s="634">
        <f t="shared" si="16"/>
        <v>6.2</v>
      </c>
      <c r="L77" s="7">
        <f t="shared" si="15"/>
        <v>3.1</v>
      </c>
      <c r="M77" s="12">
        <v>0.1</v>
      </c>
    </row>
    <row r="78" spans="1:13" s="14" customFormat="1" ht="15" customHeight="1" x14ac:dyDescent="0.25">
      <c r="A78" s="569"/>
      <c r="B78" s="75"/>
      <c r="C78" s="286"/>
      <c r="D78" s="551"/>
      <c r="E78" s="75"/>
      <c r="F78" s="75"/>
      <c r="G78" s="75"/>
      <c r="H78" s="75"/>
      <c r="I78" s="158"/>
      <c r="J78" s="159"/>
      <c r="K78" s="636"/>
      <c r="L78" s="158"/>
      <c r="M78" s="160"/>
    </row>
    <row r="79" spans="1:13" ht="15" customHeight="1" x14ac:dyDescent="0.25">
      <c r="A79" s="571" t="s">
        <v>21</v>
      </c>
      <c r="B79" s="3" t="s">
        <v>69</v>
      </c>
      <c r="C79" s="288" t="s">
        <v>503</v>
      </c>
      <c r="D79" s="551"/>
      <c r="E79" s="2"/>
      <c r="F79" s="2"/>
      <c r="G79" s="2"/>
      <c r="H79" s="2"/>
      <c r="I79" s="82">
        <v>283.38499999999999</v>
      </c>
      <c r="J79" s="81">
        <v>0.3</v>
      </c>
      <c r="K79" s="634">
        <f>I79*(1+J79)</f>
        <v>368.40050000000002</v>
      </c>
      <c r="L79" s="7">
        <f>K79-I79</f>
        <v>85.015500000000031</v>
      </c>
      <c r="M79" s="12">
        <v>9</v>
      </c>
    </row>
    <row r="80" spans="1:13" ht="14.25" customHeight="1" x14ac:dyDescent="0.25">
      <c r="A80" s="571"/>
      <c r="B80" s="2" t="s">
        <v>51</v>
      </c>
      <c r="C80" s="284" t="s">
        <v>504</v>
      </c>
      <c r="D80" s="551"/>
      <c r="E80" s="2" t="s">
        <v>4</v>
      </c>
      <c r="F80" s="2"/>
      <c r="G80" s="2"/>
      <c r="H80" s="2"/>
      <c r="I80" s="80">
        <v>2.31</v>
      </c>
      <c r="J80" s="81">
        <f t="shared" ref="J80" si="19">L80/I80</f>
        <v>1.6320346320346319</v>
      </c>
      <c r="K80" s="634">
        <v>6.08</v>
      </c>
      <c r="L80" s="7">
        <f>K80-I80</f>
        <v>3.77</v>
      </c>
      <c r="M80" s="12">
        <v>1</v>
      </c>
    </row>
    <row r="81" spans="1:13" ht="14.25" customHeight="1" x14ac:dyDescent="0.25">
      <c r="A81" s="571"/>
      <c r="B81" s="2" t="s">
        <v>323</v>
      </c>
      <c r="C81" s="284" t="s">
        <v>505</v>
      </c>
      <c r="D81" s="551"/>
      <c r="E81" s="2" t="s">
        <v>324</v>
      </c>
      <c r="F81" s="2"/>
      <c r="G81" s="2"/>
      <c r="H81" s="2"/>
      <c r="I81" s="80"/>
      <c r="J81" s="81"/>
      <c r="K81" s="634">
        <v>3.25</v>
      </c>
      <c r="L81" s="7"/>
      <c r="M81" s="12">
        <v>0.7</v>
      </c>
    </row>
    <row r="82" spans="1:13" ht="14.25" x14ac:dyDescent="0.25">
      <c r="A82" s="571"/>
      <c r="B82" s="2" t="s">
        <v>117</v>
      </c>
      <c r="C82" s="284" t="s">
        <v>692</v>
      </c>
      <c r="D82" s="551"/>
      <c r="E82" s="2" t="s">
        <v>696</v>
      </c>
      <c r="F82" s="2"/>
      <c r="G82" s="2"/>
      <c r="H82" s="2"/>
      <c r="I82" s="80">
        <v>7.6</v>
      </c>
      <c r="J82" s="81">
        <v>0.3</v>
      </c>
      <c r="K82" s="634">
        <f>I82*(1+J82)</f>
        <v>9.879999999999999</v>
      </c>
      <c r="L82" s="7">
        <f>K82-I82</f>
        <v>2.2799999999999994</v>
      </c>
      <c r="M82" s="12">
        <v>0.5</v>
      </c>
    </row>
    <row r="83" spans="1:13" ht="14.25" x14ac:dyDescent="0.25">
      <c r="A83" s="571"/>
      <c r="B83" s="2" t="s">
        <v>118</v>
      </c>
      <c r="C83" s="284" t="s">
        <v>506</v>
      </c>
      <c r="D83" s="551"/>
      <c r="E83" s="2" t="s">
        <v>696</v>
      </c>
      <c r="F83" s="2"/>
      <c r="G83" s="2"/>
      <c r="H83" s="2"/>
      <c r="I83" s="80">
        <v>17.29</v>
      </c>
      <c r="J83" s="81">
        <v>0.3</v>
      </c>
      <c r="K83" s="634">
        <f>I83*(1+J83)</f>
        <v>22.477</v>
      </c>
      <c r="L83" s="7">
        <f>K83-I83</f>
        <v>5.1870000000000012</v>
      </c>
      <c r="M83" s="12">
        <v>0.5</v>
      </c>
    </row>
    <row r="84" spans="1:13" ht="14.25" x14ac:dyDescent="0.25">
      <c r="A84" s="571"/>
      <c r="B84" s="2" t="s">
        <v>698</v>
      </c>
      <c r="C84" s="284" t="s">
        <v>697</v>
      </c>
      <c r="D84" s="551"/>
      <c r="E84" s="2" t="s">
        <v>705</v>
      </c>
      <c r="F84" s="2"/>
      <c r="G84" s="2"/>
      <c r="H84" s="2"/>
      <c r="I84" s="6">
        <v>24.19</v>
      </c>
      <c r="J84" s="308">
        <v>0.5</v>
      </c>
      <c r="K84" s="634">
        <f t="shared" ref="K84:K87" si="20">I84*(1+J84)</f>
        <v>36.285000000000004</v>
      </c>
      <c r="L84" s="6">
        <f t="shared" ref="L84:L87" si="21">K84-I84</f>
        <v>12.095000000000002</v>
      </c>
      <c r="M84" s="309">
        <v>0.2</v>
      </c>
    </row>
    <row r="85" spans="1:13" ht="14.25" x14ac:dyDescent="0.25">
      <c r="A85" s="571"/>
      <c r="B85" s="2" t="s">
        <v>699</v>
      </c>
      <c r="C85" s="284" t="s">
        <v>700</v>
      </c>
      <c r="D85" s="551"/>
      <c r="E85" s="2" t="s">
        <v>705</v>
      </c>
      <c r="F85" s="2"/>
      <c r="G85" s="2"/>
      <c r="H85" s="2"/>
      <c r="I85" s="6">
        <v>24.94</v>
      </c>
      <c r="J85" s="308">
        <v>0.5</v>
      </c>
      <c r="K85" s="634">
        <f t="shared" si="20"/>
        <v>37.410000000000004</v>
      </c>
      <c r="L85" s="6">
        <f t="shared" si="21"/>
        <v>12.470000000000002</v>
      </c>
      <c r="M85" s="309">
        <v>0.2</v>
      </c>
    </row>
    <row r="86" spans="1:13" ht="14.25" x14ac:dyDescent="0.25">
      <c r="A86" s="571"/>
      <c r="B86" s="2" t="s">
        <v>701</v>
      </c>
      <c r="C86" s="284" t="s">
        <v>703</v>
      </c>
      <c r="D86" s="551"/>
      <c r="E86" s="2" t="s">
        <v>705</v>
      </c>
      <c r="F86" s="2"/>
      <c r="G86" s="2"/>
      <c r="H86" s="2"/>
      <c r="I86" s="6">
        <v>31.27</v>
      </c>
      <c r="J86" s="308">
        <v>0.5</v>
      </c>
      <c r="K86" s="634">
        <f t="shared" si="20"/>
        <v>46.905000000000001</v>
      </c>
      <c r="L86" s="6">
        <f t="shared" si="21"/>
        <v>15.635000000000002</v>
      </c>
      <c r="M86" s="309">
        <v>0.2</v>
      </c>
    </row>
    <row r="87" spans="1:13" ht="14.25" x14ac:dyDescent="0.25">
      <c r="A87" s="571"/>
      <c r="B87" s="2" t="s">
        <v>702</v>
      </c>
      <c r="C87" s="284" t="s">
        <v>704</v>
      </c>
      <c r="D87" s="551"/>
      <c r="E87" s="2" t="s">
        <v>705</v>
      </c>
      <c r="F87" s="2"/>
      <c r="G87" s="2"/>
      <c r="H87" s="2"/>
      <c r="I87" s="6">
        <v>38.619999999999997</v>
      </c>
      <c r="J87" s="308">
        <v>0.5</v>
      </c>
      <c r="K87" s="634">
        <f t="shared" si="20"/>
        <v>57.929999999999993</v>
      </c>
      <c r="L87" s="6">
        <f t="shared" si="21"/>
        <v>19.309999999999995</v>
      </c>
      <c r="M87" s="309">
        <v>0.2</v>
      </c>
    </row>
    <row r="88" spans="1:13" ht="14.25" x14ac:dyDescent="0.25">
      <c r="A88" s="571"/>
      <c r="B88" s="323" t="s">
        <v>119</v>
      </c>
      <c r="C88" s="324"/>
      <c r="D88" s="557"/>
      <c r="E88" s="323"/>
      <c r="F88" s="323"/>
      <c r="G88" s="323"/>
      <c r="H88" s="323"/>
      <c r="I88" s="325"/>
      <c r="J88" s="326"/>
      <c r="K88" s="638"/>
      <c r="L88" s="325"/>
      <c r="M88" s="327"/>
    </row>
    <row r="89" spans="1:13" s="14" customFormat="1" ht="14.25" x14ac:dyDescent="0.25">
      <c r="A89" s="571"/>
      <c r="B89" s="75"/>
      <c r="C89" s="268"/>
      <c r="D89" s="557"/>
      <c r="E89" s="75"/>
      <c r="F89" s="75"/>
      <c r="G89" s="75"/>
      <c r="H89" s="75"/>
      <c r="I89" s="158"/>
      <c r="J89" s="159"/>
      <c r="K89" s="636"/>
      <c r="L89" s="158"/>
      <c r="M89" s="160"/>
    </row>
    <row r="90" spans="1:13" ht="15" customHeight="1" x14ac:dyDescent="0.25">
      <c r="A90" s="106"/>
      <c r="B90" s="3" t="s">
        <v>86</v>
      </c>
      <c r="C90" s="269"/>
      <c r="D90" s="557"/>
      <c r="E90" s="2" t="s">
        <v>606</v>
      </c>
      <c r="F90" s="2"/>
      <c r="G90" s="2"/>
      <c r="H90" s="2"/>
      <c r="I90" s="82">
        <v>20</v>
      </c>
      <c r="J90" s="81">
        <v>0</v>
      </c>
      <c r="K90" s="634">
        <f>I90*(1+J90)</f>
        <v>20</v>
      </c>
      <c r="L90" s="7">
        <f>K90-I90</f>
        <v>0</v>
      </c>
      <c r="M90" s="12"/>
    </row>
    <row r="91" spans="1:13" s="14" customFormat="1" x14ac:dyDescent="0.2">
      <c r="A91" s="162"/>
      <c r="C91" s="267"/>
      <c r="D91" s="558"/>
      <c r="K91" s="637"/>
    </row>
    <row r="92" spans="1:13" ht="48" customHeight="1" x14ac:dyDescent="0.25">
      <c r="A92" s="18" t="s">
        <v>18</v>
      </c>
      <c r="B92" s="14" t="s">
        <v>19</v>
      </c>
      <c r="C92" s="267"/>
      <c r="E92" s="15" t="s">
        <v>1</v>
      </c>
      <c r="F92" s="15" t="s">
        <v>39</v>
      </c>
      <c r="G92" s="15" t="s">
        <v>40</v>
      </c>
      <c r="H92" s="15" t="s">
        <v>129</v>
      </c>
      <c r="I92" s="15" t="s">
        <v>37</v>
      </c>
      <c r="J92" s="15" t="s">
        <v>2</v>
      </c>
      <c r="K92" s="635" t="s">
        <v>36</v>
      </c>
      <c r="L92" s="15" t="s">
        <v>38</v>
      </c>
      <c r="M92" s="15" t="s">
        <v>57</v>
      </c>
    </row>
    <row r="93" spans="1:13" ht="14.25" customHeight="1" x14ac:dyDescent="0.25">
      <c r="A93" s="565" t="s">
        <v>34</v>
      </c>
      <c r="B93" s="74" t="s">
        <v>42</v>
      </c>
      <c r="C93" s="270"/>
      <c r="D93" s="559"/>
      <c r="E93" s="562" t="s">
        <v>35</v>
      </c>
      <c r="F93" s="75"/>
      <c r="G93" s="75"/>
      <c r="H93" s="75"/>
      <c r="I93" s="83">
        <v>5.63</v>
      </c>
      <c r="J93" s="81">
        <v>0.3</v>
      </c>
      <c r="K93" s="636">
        <f>I93*(1+J93)</f>
        <v>7.319</v>
      </c>
      <c r="L93" s="75">
        <f>K93-I93</f>
        <v>1.6890000000000001</v>
      </c>
      <c r="M93" s="14">
        <v>1.2</v>
      </c>
    </row>
    <row r="94" spans="1:13" ht="14.25" x14ac:dyDescent="0.25">
      <c r="A94" s="565"/>
      <c r="B94" s="274" t="str">
        <f>'Calculs des dimensions EPDM'!A6</f>
        <v>FV 2EH 2,5x1,6</v>
      </c>
      <c r="C94" s="275"/>
      <c r="D94" s="560"/>
      <c r="E94" s="563"/>
      <c r="F94" s="6">
        <f>'Calculs des dimensions EPDM'!M6</f>
        <v>5</v>
      </c>
      <c r="G94" s="6">
        <f>'Calculs des dimensions EPDM'!N6</f>
        <v>4.2699999999999996</v>
      </c>
      <c r="H94" s="9">
        <f t="shared" ref="H94:H118" si="22">F94*G94</f>
        <v>21.349999999999998</v>
      </c>
      <c r="I94" s="6">
        <f>H94*I$93</f>
        <v>120.20049999999999</v>
      </c>
      <c r="J94" s="4">
        <f>J$93</f>
        <v>0.3</v>
      </c>
      <c r="K94" s="634">
        <f t="shared" ref="K94:K116" si="23">I94*(1+J94)</f>
        <v>156.26065</v>
      </c>
      <c r="L94" s="7">
        <f t="shared" ref="L94:L116" si="24">K94-I94</f>
        <v>36.060150000000007</v>
      </c>
      <c r="M94" s="12">
        <f t="shared" ref="M94:M116" si="25">H94*M$93</f>
        <v>25.619999999999997</v>
      </c>
    </row>
    <row r="95" spans="1:13" ht="14.25" x14ac:dyDescent="0.25">
      <c r="A95" s="565"/>
      <c r="B95" s="274" t="str">
        <f>'Calculs des dimensions EPDM'!A7</f>
        <v>FV 3EH 3x2</v>
      </c>
      <c r="C95" s="275"/>
      <c r="D95" s="560"/>
      <c r="E95" s="563"/>
      <c r="F95" s="6">
        <f>'Calculs des dimensions EPDM'!M7</f>
        <v>5.49</v>
      </c>
      <c r="G95" s="6">
        <f>'Calculs des dimensions EPDM'!N7</f>
        <v>4.5</v>
      </c>
      <c r="H95" s="9">
        <f t="shared" ref="H95" si="26">F95*G95</f>
        <v>24.705000000000002</v>
      </c>
      <c r="I95" s="6">
        <f>H95*I$93</f>
        <v>139.08915000000002</v>
      </c>
      <c r="J95" s="4">
        <f>J$93</f>
        <v>0.3</v>
      </c>
      <c r="K95" s="634">
        <f t="shared" ref="K95" si="27">I95*(1+J95)</f>
        <v>180.81589500000004</v>
      </c>
      <c r="L95" s="7">
        <f t="shared" ref="L95" si="28">K95-I95</f>
        <v>41.726745000000022</v>
      </c>
      <c r="M95" s="12">
        <f t="shared" ref="M95" si="29">H95*M$93</f>
        <v>29.646000000000001</v>
      </c>
    </row>
    <row r="96" spans="1:13" ht="14.25" x14ac:dyDescent="0.25">
      <c r="A96" s="565"/>
      <c r="B96" s="274" t="str">
        <f>'Calculs des dimensions EPDM'!A8</f>
        <v>FV 4EH 4x2</v>
      </c>
      <c r="C96" s="275"/>
      <c r="D96" s="560"/>
      <c r="E96" s="563"/>
      <c r="F96" s="6">
        <f>'Calculs des dimensions EPDM'!M8</f>
        <v>6.71</v>
      </c>
      <c r="G96" s="6">
        <f>'Calculs des dimensions EPDM'!N8</f>
        <v>4.5</v>
      </c>
      <c r="H96" s="9">
        <f t="shared" si="22"/>
        <v>30.195</v>
      </c>
      <c r="I96" s="6">
        <f>H96*I$93</f>
        <v>169.99785</v>
      </c>
      <c r="J96" s="4">
        <f>J$93</f>
        <v>0.3</v>
      </c>
      <c r="K96" s="634">
        <f t="shared" si="23"/>
        <v>220.99720500000001</v>
      </c>
      <c r="L96" s="7">
        <f t="shared" si="24"/>
        <v>50.999355000000008</v>
      </c>
      <c r="M96" s="12">
        <f t="shared" si="25"/>
        <v>36.234000000000002</v>
      </c>
    </row>
    <row r="97" spans="1:15" ht="14.25" x14ac:dyDescent="0.25">
      <c r="A97" s="565"/>
      <c r="B97" s="274" t="str">
        <f>'Calculs des dimensions EPDM'!A9</f>
        <v>FV 5EH 4x2,5</v>
      </c>
      <c r="C97" s="275"/>
      <c r="D97" s="560"/>
      <c r="E97" s="563"/>
      <c r="F97" s="6">
        <f>'Calculs des dimensions EPDM'!M9</f>
        <v>6.71</v>
      </c>
      <c r="G97" s="6">
        <f>'Calculs des dimensions EPDM'!N9</f>
        <v>5</v>
      </c>
      <c r="H97" s="9">
        <f t="shared" si="22"/>
        <v>33.549999999999997</v>
      </c>
      <c r="I97" s="6">
        <f>H97*I$93</f>
        <v>188.88649999999998</v>
      </c>
      <c r="J97" s="4">
        <f t="shared" ref="J97:J116" si="30">J$93</f>
        <v>0.3</v>
      </c>
      <c r="K97" s="634">
        <f t="shared" si="23"/>
        <v>245.55244999999999</v>
      </c>
      <c r="L97" s="7">
        <f t="shared" si="24"/>
        <v>56.665950000000009</v>
      </c>
      <c r="M97" s="12">
        <f t="shared" si="25"/>
        <v>40.26</v>
      </c>
    </row>
    <row r="98" spans="1:15" ht="14.25" x14ac:dyDescent="0.25">
      <c r="A98" s="565"/>
      <c r="B98" s="274" t="str">
        <f>'Calculs des dimensions EPDM'!A10</f>
        <v>FV 6EH 4x3</v>
      </c>
      <c r="C98" s="275"/>
      <c r="D98" s="560"/>
      <c r="E98" s="563"/>
      <c r="F98" s="6">
        <f>'Calculs des dimensions EPDM'!M10</f>
        <v>6.8</v>
      </c>
      <c r="G98" s="6">
        <f>'Calculs des dimensions EPDM'!N10</f>
        <v>6.1</v>
      </c>
      <c r="H98" s="9">
        <f>F98*G98</f>
        <v>41.48</v>
      </c>
      <c r="I98" s="6">
        <f>H98*I$93</f>
        <v>233.53239999999997</v>
      </c>
      <c r="J98" s="4">
        <f t="shared" si="30"/>
        <v>0.3</v>
      </c>
      <c r="K98" s="634">
        <f>I98*(1+J98)</f>
        <v>303.59211999999997</v>
      </c>
      <c r="L98" s="7">
        <f>K98-I98</f>
        <v>70.059719999999999</v>
      </c>
      <c r="M98" s="12">
        <f>H98*M$93</f>
        <v>49.775999999999996</v>
      </c>
      <c r="O98" s="279">
        <f>I98+I158+I158</f>
        <v>341.50483999999994</v>
      </c>
    </row>
    <row r="99" spans="1:15" ht="14.25" x14ac:dyDescent="0.25">
      <c r="A99" s="565"/>
      <c r="B99" s="274" t="str">
        <f>'Calculs des dimensions EPDM'!A11</f>
        <v>FV 6EH 6x2</v>
      </c>
      <c r="C99" s="275"/>
      <c r="D99" s="560"/>
      <c r="E99" s="563"/>
      <c r="F99" s="6">
        <f>'Calculs des dimensions EPDM'!M11</f>
        <v>8.8000000000000007</v>
      </c>
      <c r="G99" s="6">
        <f>'Calculs des dimensions EPDM'!N11</f>
        <v>4.88</v>
      </c>
      <c r="H99" s="9">
        <f t="shared" si="22"/>
        <v>42.944000000000003</v>
      </c>
      <c r="I99" s="6">
        <f t="shared" ref="I99:I116" si="31">H99*I$93</f>
        <v>241.77472</v>
      </c>
      <c r="J99" s="4">
        <f t="shared" si="30"/>
        <v>0.3</v>
      </c>
      <c r="K99" s="634">
        <f t="shared" si="23"/>
        <v>314.30713600000001</v>
      </c>
      <c r="L99" s="7">
        <f t="shared" si="24"/>
        <v>72.532416000000012</v>
      </c>
      <c r="M99" s="12">
        <f t="shared" si="25"/>
        <v>51.532800000000002</v>
      </c>
    </row>
    <row r="100" spans="1:15" ht="14.25" x14ac:dyDescent="0.25">
      <c r="A100" s="565"/>
      <c r="B100" s="274" t="str">
        <f>'Calculs des dimensions EPDM'!A12</f>
        <v>FV 6EH 8x1,5</v>
      </c>
      <c r="C100" s="275"/>
      <c r="D100" s="560"/>
      <c r="E100" s="563"/>
      <c r="F100" s="6">
        <f>'Calculs des dimensions EPDM'!M12</f>
        <v>10.8</v>
      </c>
      <c r="G100" s="6">
        <f>'Calculs des dimensions EPDM'!N12</f>
        <v>4.2699999999999996</v>
      </c>
      <c r="H100" s="9">
        <f t="shared" si="22"/>
        <v>46.116</v>
      </c>
      <c r="I100" s="6">
        <f t="shared" si="31"/>
        <v>259.63308000000001</v>
      </c>
      <c r="J100" s="4">
        <f t="shared" si="30"/>
        <v>0.3</v>
      </c>
      <c r="K100" s="634">
        <f t="shared" si="23"/>
        <v>337.52300400000001</v>
      </c>
      <c r="L100" s="7">
        <f t="shared" si="24"/>
        <v>77.889924000000008</v>
      </c>
      <c r="M100" s="12">
        <f t="shared" si="25"/>
        <v>55.339199999999998</v>
      </c>
    </row>
    <row r="101" spans="1:15" ht="14.25" x14ac:dyDescent="0.25">
      <c r="A101" s="565"/>
      <c r="B101" s="274" t="str">
        <f>'Calculs des dimensions EPDM'!A13</f>
        <v>FV 7EH 4x3,5</v>
      </c>
      <c r="C101" s="275"/>
      <c r="D101" s="560"/>
      <c r="E101" s="563"/>
      <c r="F101" s="6">
        <f>'Calculs des dimensions EPDM'!M13</f>
        <v>6.8</v>
      </c>
      <c r="G101" s="6">
        <f>'Calculs des dimensions EPDM'!N13</f>
        <v>6.71</v>
      </c>
      <c r="H101" s="9">
        <f t="shared" ref="H101" si="32">F101*G101</f>
        <v>45.628</v>
      </c>
      <c r="I101" s="6">
        <f t="shared" ref="I101" si="33">H101*I$93</f>
        <v>256.88564000000002</v>
      </c>
      <c r="J101" s="4">
        <f t="shared" si="30"/>
        <v>0.3</v>
      </c>
      <c r="K101" s="634">
        <f t="shared" ref="K101" si="34">I101*(1+J101)</f>
        <v>333.95133200000004</v>
      </c>
      <c r="L101" s="7">
        <f t="shared" ref="L101" si="35">K101-I101</f>
        <v>77.065692000000013</v>
      </c>
      <c r="M101" s="12">
        <f t="shared" ref="M101" si="36">H101*M$93</f>
        <v>54.753599999999999</v>
      </c>
    </row>
    <row r="102" spans="1:15" ht="14.25" x14ac:dyDescent="0.25">
      <c r="A102" s="565"/>
      <c r="B102" s="274" t="str">
        <f>'Calculs des dimensions EPDM'!A14</f>
        <v>FV 8EH 4x4</v>
      </c>
      <c r="C102" s="275"/>
      <c r="D102" s="560"/>
      <c r="E102" s="563"/>
      <c r="F102" s="6">
        <f>'Calculs des dimensions EPDM'!M14</f>
        <v>6.8</v>
      </c>
      <c r="G102" s="6">
        <f>'Calculs des dimensions EPDM'!N14</f>
        <v>7.32</v>
      </c>
      <c r="H102" s="9">
        <f>F102*G102</f>
        <v>49.776000000000003</v>
      </c>
      <c r="I102" s="6">
        <f>H102*I$93</f>
        <v>280.23887999999999</v>
      </c>
      <c r="J102" s="4">
        <f t="shared" si="30"/>
        <v>0.3</v>
      </c>
      <c r="K102" s="634">
        <f>I102*(1+J102)</f>
        <v>364.31054399999999</v>
      </c>
      <c r="L102" s="7">
        <f>K102-I102</f>
        <v>84.071663999999998</v>
      </c>
      <c r="M102" s="12">
        <f>H102*M$93</f>
        <v>59.731200000000001</v>
      </c>
    </row>
    <row r="103" spans="1:15" ht="14.25" x14ac:dyDescent="0.25">
      <c r="A103" s="565"/>
      <c r="B103" s="274" t="str">
        <f>'Calculs des dimensions EPDM'!A15</f>
        <v>FV 8EH 8x2</v>
      </c>
      <c r="C103" s="275"/>
      <c r="D103" s="560"/>
      <c r="E103" s="563"/>
      <c r="F103" s="6">
        <f>'Calculs des dimensions EPDM'!M15</f>
        <v>10.8</v>
      </c>
      <c r="G103" s="6">
        <f>'Calculs des dimensions EPDM'!N15</f>
        <v>4.88</v>
      </c>
      <c r="H103" s="9">
        <f t="shared" ref="H103" si="37">F103*G103</f>
        <v>52.704000000000001</v>
      </c>
      <c r="I103" s="6">
        <f t="shared" ref="I103" si="38">H103*I$93</f>
        <v>296.72352000000001</v>
      </c>
      <c r="J103" s="4">
        <f t="shared" si="30"/>
        <v>0.3</v>
      </c>
      <c r="K103" s="634">
        <f t="shared" ref="K103" si="39">I103*(1+J103)</f>
        <v>385.74057600000003</v>
      </c>
      <c r="L103" s="7">
        <f t="shared" ref="L103" si="40">K103-I103</f>
        <v>89.017056000000025</v>
      </c>
      <c r="M103" s="12">
        <f t="shared" ref="M103" si="41">H103*M$93</f>
        <v>63.244799999999998</v>
      </c>
    </row>
    <row r="104" spans="1:15" ht="14.25" x14ac:dyDescent="0.25">
      <c r="A104" s="565"/>
      <c r="B104" s="274" t="str">
        <f>'Calculs des dimensions EPDM'!A16</f>
        <v>FV 9EH 4x4,5</v>
      </c>
      <c r="C104" s="275"/>
      <c r="D104" s="560"/>
      <c r="E104" s="563"/>
      <c r="F104" s="6">
        <f>'Calculs des dimensions EPDM'!M16</f>
        <v>6.8</v>
      </c>
      <c r="G104" s="6">
        <f>'Calculs des dimensions EPDM'!N16</f>
        <v>7.32</v>
      </c>
      <c r="H104" s="9">
        <f t="shared" ref="H104" si="42">F104*G104</f>
        <v>49.776000000000003</v>
      </c>
      <c r="I104" s="6">
        <f t="shared" ref="I104" si="43">H104*I$93</f>
        <v>280.23887999999999</v>
      </c>
      <c r="J104" s="4">
        <f t="shared" si="30"/>
        <v>0.3</v>
      </c>
      <c r="K104" s="634">
        <f t="shared" ref="K104" si="44">I104*(1+J104)</f>
        <v>364.31054399999999</v>
      </c>
      <c r="L104" s="7">
        <f t="shared" ref="L104" si="45">K104-I104</f>
        <v>84.071663999999998</v>
      </c>
      <c r="M104" s="12">
        <f t="shared" ref="M104" si="46">H104*M$93</f>
        <v>59.731200000000001</v>
      </c>
    </row>
    <row r="105" spans="1:15" ht="14.25" x14ac:dyDescent="0.25">
      <c r="A105" s="565"/>
      <c r="B105" s="274" t="str">
        <f>'Calculs des dimensions EPDM'!A17</f>
        <v>FV 10EH 4x5</v>
      </c>
      <c r="C105" s="275"/>
      <c r="D105" s="560"/>
      <c r="E105" s="563"/>
      <c r="F105" s="6">
        <f>'Calculs des dimensions EPDM'!M17</f>
        <v>6.8</v>
      </c>
      <c r="G105" s="6">
        <f>'Calculs des dimensions EPDM'!N17</f>
        <v>7.92</v>
      </c>
      <c r="H105" s="9">
        <f>F105*G105</f>
        <v>53.856000000000002</v>
      </c>
      <c r="I105" s="6">
        <f>H105*I$93</f>
        <v>303.20927999999998</v>
      </c>
      <c r="J105" s="4">
        <f t="shared" si="30"/>
        <v>0.3</v>
      </c>
      <c r="K105" s="634">
        <f>I105*(1+J105)</f>
        <v>394.17206399999998</v>
      </c>
      <c r="L105" s="7">
        <f>K105-I105</f>
        <v>90.962783999999999</v>
      </c>
      <c r="M105" s="12">
        <f>H105*M$93</f>
        <v>64.627200000000002</v>
      </c>
    </row>
    <row r="106" spans="1:15" ht="14.25" x14ac:dyDescent="0.25">
      <c r="A106" s="565"/>
      <c r="B106" s="274" t="str">
        <f>'Calculs des dimensions EPDM'!A18</f>
        <v>FV 10EH 8x2,5</v>
      </c>
      <c r="C106" s="275"/>
      <c r="D106" s="560"/>
      <c r="E106" s="563"/>
      <c r="F106" s="6">
        <f>'Calculs des dimensions EPDM'!M18</f>
        <v>10.97</v>
      </c>
      <c r="G106" s="6">
        <f>'Calculs des dimensions EPDM'!N18</f>
        <v>5.3</v>
      </c>
      <c r="H106" s="9">
        <f t="shared" si="22"/>
        <v>58.140999999999998</v>
      </c>
      <c r="I106" s="6">
        <f t="shared" si="31"/>
        <v>327.33382999999998</v>
      </c>
      <c r="J106" s="4">
        <f t="shared" si="30"/>
        <v>0.3</v>
      </c>
      <c r="K106" s="634">
        <f t="shared" si="23"/>
        <v>425.53397899999999</v>
      </c>
      <c r="L106" s="7">
        <f t="shared" si="24"/>
        <v>98.20014900000001</v>
      </c>
      <c r="M106" s="12">
        <f t="shared" si="25"/>
        <v>69.769199999999998</v>
      </c>
    </row>
    <row r="107" spans="1:15" ht="14.25" x14ac:dyDescent="0.25">
      <c r="A107" s="565"/>
      <c r="B107" s="274" t="str">
        <f>'Calculs des dimensions EPDM'!A19</f>
        <v>FV 10EH 10x2</v>
      </c>
      <c r="C107" s="275"/>
      <c r="D107" s="560"/>
      <c r="E107" s="563"/>
      <c r="F107" s="6">
        <f>'Calculs des dimensions EPDM'!M19</f>
        <v>13</v>
      </c>
      <c r="G107" s="6">
        <f>'Calculs des dimensions EPDM'!N19</f>
        <v>5.49</v>
      </c>
      <c r="H107" s="9">
        <f t="shared" si="22"/>
        <v>71.37</v>
      </c>
      <c r="I107" s="6">
        <f t="shared" si="31"/>
        <v>401.81310000000002</v>
      </c>
      <c r="J107" s="4">
        <f t="shared" si="30"/>
        <v>0.3</v>
      </c>
      <c r="K107" s="634">
        <f t="shared" si="23"/>
        <v>522.35703000000001</v>
      </c>
      <c r="L107" s="7">
        <f t="shared" si="24"/>
        <v>120.54392999999999</v>
      </c>
      <c r="M107" s="12">
        <f t="shared" si="25"/>
        <v>85.644000000000005</v>
      </c>
    </row>
    <row r="108" spans="1:15" ht="14.25" x14ac:dyDescent="0.25">
      <c r="A108" s="565"/>
      <c r="B108" s="274" t="str">
        <f>'Calculs des dimensions EPDM'!A20</f>
        <v>FV 12EH 6x4</v>
      </c>
      <c r="C108" s="275"/>
      <c r="D108" s="560"/>
      <c r="E108" s="563"/>
      <c r="F108" s="6">
        <f>'Calculs des dimensions EPDM'!M20</f>
        <v>9.15</v>
      </c>
      <c r="G108" s="6">
        <f>'Calculs des dimensions EPDM'!N20</f>
        <v>7</v>
      </c>
      <c r="H108" s="9">
        <f>F108*G108</f>
        <v>64.05</v>
      </c>
      <c r="I108" s="6">
        <f>H108*I$93</f>
        <v>360.60149999999999</v>
      </c>
      <c r="J108" s="4">
        <f t="shared" si="30"/>
        <v>0.3</v>
      </c>
      <c r="K108" s="634">
        <f>I108*(1+J108)</f>
        <v>468.78194999999999</v>
      </c>
      <c r="L108" s="7">
        <f>K108-I108</f>
        <v>108.18045000000001</v>
      </c>
      <c r="M108" s="12">
        <f>H108*M$93</f>
        <v>76.86</v>
      </c>
    </row>
    <row r="109" spans="1:15" ht="14.25" x14ac:dyDescent="0.25">
      <c r="A109" s="565"/>
      <c r="B109" s="274" t="str">
        <f>'Calculs des dimensions EPDM'!A21</f>
        <v>FV 12EH 8x3</v>
      </c>
      <c r="C109" s="275"/>
      <c r="D109" s="560"/>
      <c r="E109" s="563"/>
      <c r="F109" s="6">
        <f>'Calculs des dimensions EPDM'!M21</f>
        <v>10.97</v>
      </c>
      <c r="G109" s="6">
        <f>'Calculs des dimensions EPDM'!N21</f>
        <v>6</v>
      </c>
      <c r="H109" s="9">
        <f t="shared" si="22"/>
        <v>65.820000000000007</v>
      </c>
      <c r="I109" s="6">
        <f t="shared" si="31"/>
        <v>370.56660000000005</v>
      </c>
      <c r="J109" s="4">
        <f t="shared" si="30"/>
        <v>0.3</v>
      </c>
      <c r="K109" s="634">
        <f t="shared" si="23"/>
        <v>481.73658000000006</v>
      </c>
      <c r="L109" s="7">
        <f t="shared" si="24"/>
        <v>111.16998000000001</v>
      </c>
      <c r="M109" s="12">
        <f t="shared" si="25"/>
        <v>78.984000000000009</v>
      </c>
    </row>
    <row r="110" spans="1:15" ht="14.25" x14ac:dyDescent="0.25">
      <c r="A110" s="565"/>
      <c r="B110" s="274" t="str">
        <f>'Calculs des dimensions EPDM'!A22</f>
        <v>FV 14EH 7x4</v>
      </c>
      <c r="C110" s="275"/>
      <c r="D110" s="560"/>
      <c r="E110" s="563"/>
      <c r="F110" s="6">
        <f>'Calculs des dimensions EPDM'!M22</f>
        <v>10</v>
      </c>
      <c r="G110" s="6">
        <f>'Calculs des dimensions EPDM'!N22</f>
        <v>7.32</v>
      </c>
      <c r="H110" s="9">
        <f t="shared" ref="H110:H111" si="47">F110*G110</f>
        <v>73.2</v>
      </c>
      <c r="I110" s="6">
        <f t="shared" ref="I110:I111" si="48">H110*I$93</f>
        <v>412.11599999999999</v>
      </c>
      <c r="J110" s="4">
        <f t="shared" si="30"/>
        <v>0.3</v>
      </c>
      <c r="K110" s="634">
        <f t="shared" ref="K110:K111" si="49">I110*(1+J110)</f>
        <v>535.75080000000003</v>
      </c>
      <c r="L110" s="7">
        <f t="shared" ref="L110:L111" si="50">K110-I110</f>
        <v>123.63480000000004</v>
      </c>
      <c r="M110" s="12">
        <f t="shared" ref="M110:M111" si="51">H110*M$93</f>
        <v>87.84</v>
      </c>
    </row>
    <row r="111" spans="1:15" ht="14.25" x14ac:dyDescent="0.25">
      <c r="A111" s="565"/>
      <c r="B111" s="274" t="str">
        <f>'Calculs des dimensions EPDM'!A23</f>
        <v>FV 14EH 8x3,5</v>
      </c>
      <c r="C111" s="275"/>
      <c r="D111" s="560"/>
      <c r="E111" s="563"/>
      <c r="F111" s="6">
        <f>'Calculs des dimensions EPDM'!M23</f>
        <v>10.97</v>
      </c>
      <c r="G111" s="6">
        <f>'Calculs des dimensions EPDM'!N23</f>
        <v>6.5</v>
      </c>
      <c r="H111" s="9">
        <f t="shared" si="47"/>
        <v>71.305000000000007</v>
      </c>
      <c r="I111" s="6">
        <f t="shared" si="48"/>
        <v>401.44715000000002</v>
      </c>
      <c r="J111" s="4">
        <f t="shared" si="30"/>
        <v>0.3</v>
      </c>
      <c r="K111" s="634">
        <f t="shared" si="49"/>
        <v>521.88129500000002</v>
      </c>
      <c r="L111" s="7">
        <f t="shared" si="50"/>
        <v>120.434145</v>
      </c>
      <c r="M111" s="12">
        <f t="shared" si="51"/>
        <v>85.566000000000003</v>
      </c>
    </row>
    <row r="112" spans="1:15" ht="14.25" x14ac:dyDescent="0.25">
      <c r="A112" s="565"/>
      <c r="B112" s="274" t="str">
        <f>'Calculs des dimensions EPDM'!A24</f>
        <v>FV 16EH 8x4</v>
      </c>
      <c r="C112" s="275"/>
      <c r="D112" s="560"/>
      <c r="E112" s="563"/>
      <c r="F112" s="6">
        <f>'Calculs des dimensions EPDM'!M24</f>
        <v>10.97</v>
      </c>
      <c r="G112" s="6">
        <f>'Calculs des dimensions EPDM'!N24</f>
        <v>7</v>
      </c>
      <c r="H112" s="9">
        <f t="shared" si="22"/>
        <v>76.790000000000006</v>
      </c>
      <c r="I112" s="6">
        <f t="shared" si="31"/>
        <v>432.32770000000005</v>
      </c>
      <c r="J112" s="4">
        <f t="shared" si="30"/>
        <v>0.3</v>
      </c>
      <c r="K112" s="634">
        <f t="shared" si="23"/>
        <v>562.02601000000004</v>
      </c>
      <c r="L112" s="7">
        <f t="shared" si="24"/>
        <v>129.69830999999999</v>
      </c>
      <c r="M112" s="12">
        <f t="shared" si="25"/>
        <v>92.14800000000001</v>
      </c>
    </row>
    <row r="113" spans="1:13" ht="14.25" x14ac:dyDescent="0.25">
      <c r="A113" s="565"/>
      <c r="B113" s="274" t="str">
        <f>'Calculs des dimensions EPDM'!A25</f>
        <v>FV 18EH 9x4</v>
      </c>
      <c r="C113" s="275"/>
      <c r="D113" s="560"/>
      <c r="E113" s="563"/>
      <c r="F113" s="6">
        <f>'Calculs des dimensions EPDM'!M25</f>
        <v>12.5</v>
      </c>
      <c r="G113" s="6">
        <f>'Calculs des dimensions EPDM'!N25</f>
        <v>7.62</v>
      </c>
      <c r="H113" s="9">
        <f t="shared" ref="H113:H114" si="52">F113*G113</f>
        <v>95.25</v>
      </c>
      <c r="I113" s="6">
        <f t="shared" ref="I113:I114" si="53">H113*I$93</f>
        <v>536.25749999999994</v>
      </c>
      <c r="J113" s="4">
        <f t="shared" si="30"/>
        <v>0.3</v>
      </c>
      <c r="K113" s="634">
        <f t="shared" ref="K113:K114" si="54">I113*(1+J113)</f>
        <v>697.13474999999994</v>
      </c>
      <c r="L113" s="7">
        <f t="shared" ref="L113:L114" si="55">K113-I113</f>
        <v>160.87725</v>
      </c>
      <c r="M113" s="12">
        <f t="shared" ref="M113:M114" si="56">H113*M$93</f>
        <v>114.3</v>
      </c>
    </row>
    <row r="114" spans="1:13" ht="14.25" x14ac:dyDescent="0.25">
      <c r="A114" s="565"/>
      <c r="B114" s="274" t="str">
        <f>'Calculs des dimensions EPDM'!A26</f>
        <v>FV 18EH 8x4,5</v>
      </c>
      <c r="C114" s="275"/>
      <c r="D114" s="560"/>
      <c r="E114" s="563"/>
      <c r="F114" s="6">
        <f>'Calculs des dimensions EPDM'!M26</f>
        <v>11.5</v>
      </c>
      <c r="G114" s="6">
        <f>'Calculs des dimensions EPDM'!N26</f>
        <v>8.5299999999999994</v>
      </c>
      <c r="H114" s="9">
        <f t="shared" si="52"/>
        <v>98.094999999999999</v>
      </c>
      <c r="I114" s="6">
        <f t="shared" si="53"/>
        <v>552.27485000000001</v>
      </c>
      <c r="J114" s="4">
        <f t="shared" si="30"/>
        <v>0.3</v>
      </c>
      <c r="K114" s="634">
        <f t="shared" si="54"/>
        <v>717.95730500000002</v>
      </c>
      <c r="L114" s="7">
        <f t="shared" si="55"/>
        <v>165.682455</v>
      </c>
      <c r="M114" s="12">
        <f t="shared" si="56"/>
        <v>117.714</v>
      </c>
    </row>
    <row r="115" spans="1:13" ht="14.25" x14ac:dyDescent="0.25">
      <c r="A115" s="565"/>
      <c r="B115" s="274" t="str">
        <f>'Calculs des dimensions EPDM'!A27</f>
        <v>FV 20EH 8x5</v>
      </c>
      <c r="C115" s="275"/>
      <c r="D115" s="560"/>
      <c r="E115" s="563"/>
      <c r="F115" s="6">
        <f>'Calculs des dimensions EPDM'!M27</f>
        <v>11.5</v>
      </c>
      <c r="G115" s="6">
        <f>'Calculs des dimensions EPDM'!N27</f>
        <v>8.5299999999999994</v>
      </c>
      <c r="H115" s="9">
        <f>F115*G115</f>
        <v>98.094999999999999</v>
      </c>
      <c r="I115" s="6">
        <f>H115*I$93</f>
        <v>552.27485000000001</v>
      </c>
      <c r="J115" s="4">
        <f t="shared" si="30"/>
        <v>0.3</v>
      </c>
      <c r="K115" s="634">
        <f>I115*(1+J115)</f>
        <v>717.95730500000002</v>
      </c>
      <c r="L115" s="7">
        <f>K115-I115</f>
        <v>165.682455</v>
      </c>
      <c r="M115" s="12">
        <f>H115*M$93</f>
        <v>117.714</v>
      </c>
    </row>
    <row r="116" spans="1:13" ht="14.25" x14ac:dyDescent="0.25">
      <c r="A116" s="565"/>
      <c r="B116" s="274" t="str">
        <f>'Calculs des dimensions EPDM'!A28</f>
        <v>FV 20EH 10x4</v>
      </c>
      <c r="C116" s="275"/>
      <c r="D116" s="560"/>
      <c r="E116" s="563"/>
      <c r="F116" s="6">
        <f>'Calculs des dimensions EPDM'!M28</f>
        <v>13.5</v>
      </c>
      <c r="G116" s="6">
        <f>'Calculs des dimensions EPDM'!N28</f>
        <v>7.62</v>
      </c>
      <c r="H116" s="9">
        <f t="shared" si="22"/>
        <v>102.87</v>
      </c>
      <c r="I116" s="6">
        <f t="shared" si="31"/>
        <v>579.15809999999999</v>
      </c>
      <c r="J116" s="4">
        <f t="shared" si="30"/>
        <v>0.3</v>
      </c>
      <c r="K116" s="634">
        <f t="shared" si="23"/>
        <v>752.90553</v>
      </c>
      <c r="L116" s="7">
        <f t="shared" si="24"/>
        <v>173.74743000000001</v>
      </c>
      <c r="M116" s="12">
        <f t="shared" si="25"/>
        <v>123.444</v>
      </c>
    </row>
    <row r="117" spans="1:13" s="14" customFormat="1" ht="14.25" x14ac:dyDescent="0.25">
      <c r="A117" s="565"/>
      <c r="B117" s="75"/>
      <c r="C117" s="272"/>
      <c r="D117" s="561"/>
      <c r="E117" s="564"/>
      <c r="F117" s="75"/>
      <c r="G117" s="75"/>
      <c r="H117" s="75"/>
      <c r="I117" s="158"/>
      <c r="J117" s="75"/>
      <c r="K117" s="636"/>
      <c r="L117" s="158"/>
    </row>
    <row r="118" spans="1:13" ht="14.25" x14ac:dyDescent="0.25">
      <c r="A118" s="565"/>
      <c r="B118" s="274" t="str">
        <f>'Calculs des dimensions EPDM'!A32</f>
        <v>FH 2EH</v>
      </c>
      <c r="C118" s="275"/>
      <c r="D118" s="560"/>
      <c r="E118" s="563"/>
      <c r="F118" s="6">
        <f>'Calculs des dimensions EPDM'!M32</f>
        <v>4.88</v>
      </c>
      <c r="G118" s="6">
        <f>'Calculs des dimensions EPDM'!N32</f>
        <v>2.95</v>
      </c>
      <c r="H118" s="9">
        <f t="shared" si="22"/>
        <v>14.396000000000001</v>
      </c>
      <c r="I118" s="6">
        <f>H118*I$93</f>
        <v>81.049480000000003</v>
      </c>
      <c r="J118" s="4">
        <f t="shared" ref="J118:J131" si="57">J$93</f>
        <v>0.3</v>
      </c>
      <c r="K118" s="634">
        <f>I118*(1+J118)</f>
        <v>105.36432400000001</v>
      </c>
      <c r="L118" s="7">
        <f>K118-I118</f>
        <v>24.314844000000008</v>
      </c>
      <c r="M118" s="12">
        <f>H118*M$93</f>
        <v>17.275200000000002</v>
      </c>
    </row>
    <row r="119" spans="1:13" ht="14.25" x14ac:dyDescent="0.25">
      <c r="A119" s="565"/>
      <c r="B119" s="274" t="str">
        <f>'Calculs des dimensions EPDM'!A33</f>
        <v>FH 3EH</v>
      </c>
      <c r="C119" s="275"/>
      <c r="D119" s="560"/>
      <c r="E119" s="563"/>
      <c r="F119" s="6">
        <f>'Calculs des dimensions EPDM'!M33</f>
        <v>6.1</v>
      </c>
      <c r="G119" s="6">
        <f>'Calculs des dimensions EPDM'!N33</f>
        <v>3.2</v>
      </c>
      <c r="H119" s="9">
        <f t="shared" ref="H119:H131" si="58">F119*G119</f>
        <v>19.52</v>
      </c>
      <c r="I119" s="6">
        <f t="shared" ref="I119:I131" si="59">H119*I$93</f>
        <v>109.8976</v>
      </c>
      <c r="J119" s="4">
        <f t="shared" si="57"/>
        <v>0.3</v>
      </c>
      <c r="K119" s="634">
        <f t="shared" ref="K119:K131" si="60">I119*(1+J119)</f>
        <v>142.86688000000001</v>
      </c>
      <c r="L119" s="7">
        <f t="shared" ref="L119:L131" si="61">K119-I119</f>
        <v>32.969280000000012</v>
      </c>
      <c r="M119" s="12">
        <f t="shared" ref="M119:M131" si="62">H119*M$93</f>
        <v>23.423999999999999</v>
      </c>
    </row>
    <row r="120" spans="1:13" ht="14.25" x14ac:dyDescent="0.25">
      <c r="A120" s="565"/>
      <c r="B120" s="274" t="str">
        <f>'Calculs des dimensions EPDM'!A34</f>
        <v>FH 4EH</v>
      </c>
      <c r="C120" s="275"/>
      <c r="D120" s="560"/>
      <c r="E120" s="563"/>
      <c r="F120" s="6">
        <f>'Calculs des dimensions EPDM'!M34</f>
        <v>5.7</v>
      </c>
      <c r="G120" s="6">
        <f>'Calculs des dimensions EPDM'!N34</f>
        <v>3.68</v>
      </c>
      <c r="H120" s="9">
        <f t="shared" si="58"/>
        <v>20.976000000000003</v>
      </c>
      <c r="I120" s="6">
        <f t="shared" si="59"/>
        <v>118.09488000000002</v>
      </c>
      <c r="J120" s="4">
        <f t="shared" si="57"/>
        <v>0.3</v>
      </c>
      <c r="K120" s="634">
        <f t="shared" si="60"/>
        <v>153.52334400000004</v>
      </c>
      <c r="L120" s="7">
        <f t="shared" si="61"/>
        <v>35.428464000000019</v>
      </c>
      <c r="M120" s="12">
        <f t="shared" si="62"/>
        <v>25.171200000000002</v>
      </c>
    </row>
    <row r="121" spans="1:13" ht="14.25" x14ac:dyDescent="0.25">
      <c r="A121" s="565"/>
      <c r="B121" s="274" t="str">
        <f>'Calculs des dimensions EPDM'!A35</f>
        <v>FH 5EH</v>
      </c>
      <c r="C121" s="275"/>
      <c r="D121" s="560"/>
      <c r="E121" s="563"/>
      <c r="F121" s="6">
        <f>'Calculs des dimensions EPDM'!M35</f>
        <v>6.7</v>
      </c>
      <c r="G121" s="6">
        <f>'Calculs des dimensions EPDM'!N35</f>
        <v>3.68</v>
      </c>
      <c r="H121" s="9">
        <f t="shared" si="58"/>
        <v>24.656000000000002</v>
      </c>
      <c r="I121" s="6">
        <f t="shared" si="59"/>
        <v>138.81328000000002</v>
      </c>
      <c r="J121" s="4">
        <f t="shared" si="57"/>
        <v>0.3</v>
      </c>
      <c r="K121" s="634">
        <f t="shared" si="60"/>
        <v>180.45726400000004</v>
      </c>
      <c r="L121" s="7">
        <f t="shared" si="61"/>
        <v>41.643984000000017</v>
      </c>
      <c r="M121" s="12">
        <f t="shared" si="62"/>
        <v>29.587200000000003</v>
      </c>
    </row>
    <row r="122" spans="1:13" ht="14.25" x14ac:dyDescent="0.25">
      <c r="A122" s="565"/>
      <c r="B122" s="274" t="str">
        <f>'Calculs des dimensions EPDM'!A36</f>
        <v>FH 6EH</v>
      </c>
      <c r="C122" s="275"/>
      <c r="D122" s="560"/>
      <c r="E122" s="563"/>
      <c r="F122" s="6">
        <f>'Calculs des dimensions EPDM'!M36</f>
        <v>8</v>
      </c>
      <c r="G122" s="6">
        <f>'Calculs des dimensions EPDM'!N36</f>
        <v>4.2699999999999996</v>
      </c>
      <c r="H122" s="9">
        <f t="shared" si="58"/>
        <v>34.159999999999997</v>
      </c>
      <c r="I122" s="6">
        <f t="shared" si="59"/>
        <v>192.32079999999999</v>
      </c>
      <c r="J122" s="4">
        <f t="shared" si="57"/>
        <v>0.3</v>
      </c>
      <c r="K122" s="634">
        <f t="shared" si="60"/>
        <v>250.01704000000001</v>
      </c>
      <c r="L122" s="7">
        <f t="shared" si="61"/>
        <v>57.696240000000017</v>
      </c>
      <c r="M122" s="12">
        <f t="shared" si="62"/>
        <v>40.991999999999997</v>
      </c>
    </row>
    <row r="123" spans="1:13" ht="14.25" x14ac:dyDescent="0.25">
      <c r="A123" s="565"/>
      <c r="B123" s="274" t="str">
        <f>'Calculs des dimensions EPDM'!A37</f>
        <v>FH 7EH</v>
      </c>
      <c r="C123" s="275"/>
      <c r="D123" s="560"/>
      <c r="E123" s="563"/>
      <c r="F123" s="6">
        <f>'Calculs des dimensions EPDM'!M37</f>
        <v>9.15</v>
      </c>
      <c r="G123" s="6">
        <f>'Calculs des dimensions EPDM'!N37</f>
        <v>4</v>
      </c>
      <c r="H123" s="9">
        <f t="shared" si="58"/>
        <v>36.6</v>
      </c>
      <c r="I123" s="6">
        <f t="shared" si="59"/>
        <v>206.05799999999999</v>
      </c>
      <c r="J123" s="4">
        <f t="shared" si="57"/>
        <v>0.3</v>
      </c>
      <c r="K123" s="634">
        <f t="shared" si="60"/>
        <v>267.87540000000001</v>
      </c>
      <c r="L123" s="7">
        <f t="shared" si="61"/>
        <v>61.817400000000021</v>
      </c>
      <c r="M123" s="12">
        <f t="shared" si="62"/>
        <v>43.92</v>
      </c>
    </row>
    <row r="124" spans="1:13" ht="14.25" x14ac:dyDescent="0.25">
      <c r="A124" s="565"/>
      <c r="B124" s="274" t="str">
        <f>'Calculs des dimensions EPDM'!A38</f>
        <v>FH 8EH</v>
      </c>
      <c r="C124" s="275"/>
      <c r="D124" s="560"/>
      <c r="E124" s="563"/>
      <c r="F124" s="6">
        <f>'Calculs des dimensions EPDM'!M38</f>
        <v>10</v>
      </c>
      <c r="G124" s="6">
        <f>'Calculs des dimensions EPDM'!N38</f>
        <v>4.2699999999999996</v>
      </c>
      <c r="H124" s="9">
        <f t="shared" si="58"/>
        <v>42.699999999999996</v>
      </c>
      <c r="I124" s="6">
        <f t="shared" si="59"/>
        <v>240.40099999999998</v>
      </c>
      <c r="J124" s="4">
        <f t="shared" si="57"/>
        <v>0.3</v>
      </c>
      <c r="K124" s="634">
        <f t="shared" si="60"/>
        <v>312.5213</v>
      </c>
      <c r="L124" s="7">
        <f t="shared" si="61"/>
        <v>72.120300000000015</v>
      </c>
      <c r="M124" s="12">
        <f t="shared" si="62"/>
        <v>51.239999999999995</v>
      </c>
    </row>
    <row r="125" spans="1:13" ht="14.25" x14ac:dyDescent="0.25">
      <c r="A125" s="565"/>
      <c r="B125" s="274" t="str">
        <f>'Calculs des dimensions EPDM'!A39</f>
        <v>FH 9EH</v>
      </c>
      <c r="C125" s="275"/>
      <c r="D125" s="560"/>
      <c r="E125" s="563"/>
      <c r="F125" s="6">
        <f>'Calculs des dimensions EPDM'!M39</f>
        <v>9.2000000000000011</v>
      </c>
      <c r="G125" s="6">
        <f>'Calculs des dimensions EPDM'!N39</f>
        <v>4.88</v>
      </c>
      <c r="H125" s="9">
        <f t="shared" si="58"/>
        <v>44.896000000000001</v>
      </c>
      <c r="I125" s="6">
        <f t="shared" si="59"/>
        <v>252.76447999999999</v>
      </c>
      <c r="J125" s="4">
        <f t="shared" si="57"/>
        <v>0.3</v>
      </c>
      <c r="K125" s="634">
        <f t="shared" si="60"/>
        <v>328.59382399999998</v>
      </c>
      <c r="L125" s="7">
        <f t="shared" si="61"/>
        <v>75.829343999999992</v>
      </c>
      <c r="M125" s="12">
        <f t="shared" si="62"/>
        <v>53.8752</v>
      </c>
    </row>
    <row r="126" spans="1:13" ht="14.25" x14ac:dyDescent="0.25">
      <c r="A126" s="565"/>
      <c r="B126" s="274" t="str">
        <f>'Calculs des dimensions EPDM'!A40</f>
        <v>FH 10EH</v>
      </c>
      <c r="C126" s="275"/>
      <c r="D126" s="560"/>
      <c r="E126" s="563"/>
      <c r="F126" s="6">
        <f>'Calculs des dimensions EPDM'!M40</f>
        <v>10.199999999999999</v>
      </c>
      <c r="G126" s="6">
        <f>'Calculs des dimensions EPDM'!N40</f>
        <v>4.88</v>
      </c>
      <c r="H126" s="9">
        <f t="shared" si="58"/>
        <v>49.775999999999996</v>
      </c>
      <c r="I126" s="6">
        <f t="shared" si="59"/>
        <v>280.23887999999999</v>
      </c>
      <c r="J126" s="4">
        <f t="shared" si="57"/>
        <v>0.3</v>
      </c>
      <c r="K126" s="634">
        <f t="shared" si="60"/>
        <v>364.31054399999999</v>
      </c>
      <c r="L126" s="7">
        <f t="shared" si="61"/>
        <v>84.071663999999998</v>
      </c>
      <c r="M126" s="12">
        <f t="shared" si="62"/>
        <v>59.731199999999994</v>
      </c>
    </row>
    <row r="127" spans="1:13" ht="14.25" x14ac:dyDescent="0.25">
      <c r="A127" s="565"/>
      <c r="B127" s="274" t="str">
        <f>'Calculs des dimensions EPDM'!A41</f>
        <v>FH 12EH</v>
      </c>
      <c r="C127" s="275"/>
      <c r="D127" s="560"/>
      <c r="E127" s="563"/>
      <c r="F127" s="6">
        <f>'Calculs des dimensions EPDM'!M41</f>
        <v>11.799999999999999</v>
      </c>
      <c r="G127" s="6">
        <f>'Calculs des dimensions EPDM'!N41</f>
        <v>4.88</v>
      </c>
      <c r="H127" s="9">
        <f t="shared" si="58"/>
        <v>57.583999999999996</v>
      </c>
      <c r="I127" s="6">
        <f t="shared" si="59"/>
        <v>324.19791999999995</v>
      </c>
      <c r="J127" s="4">
        <f t="shared" si="57"/>
        <v>0.3</v>
      </c>
      <c r="K127" s="634">
        <f t="shared" si="60"/>
        <v>421.45729599999993</v>
      </c>
      <c r="L127" s="7">
        <f t="shared" si="61"/>
        <v>97.259375999999975</v>
      </c>
      <c r="M127" s="12">
        <f t="shared" si="62"/>
        <v>69.100799999999992</v>
      </c>
    </row>
    <row r="128" spans="1:13" ht="14.25" x14ac:dyDescent="0.25">
      <c r="A128" s="565"/>
      <c r="B128" s="274" t="str">
        <f>'Calculs des dimensions EPDM'!A42</f>
        <v>FH 14EH</v>
      </c>
      <c r="C128" s="275"/>
      <c r="D128" s="560"/>
      <c r="E128" s="563"/>
      <c r="F128" s="6">
        <f>'Calculs des dimensions EPDM'!M42</f>
        <v>12.2</v>
      </c>
      <c r="G128" s="6">
        <f>'Calculs des dimensions EPDM'!N42</f>
        <v>5</v>
      </c>
      <c r="H128" s="9">
        <f t="shared" si="58"/>
        <v>61</v>
      </c>
      <c r="I128" s="6">
        <f t="shared" si="59"/>
        <v>343.43</v>
      </c>
      <c r="J128" s="4">
        <f t="shared" si="57"/>
        <v>0.3</v>
      </c>
      <c r="K128" s="634">
        <f t="shared" si="60"/>
        <v>446.459</v>
      </c>
      <c r="L128" s="7">
        <f t="shared" si="61"/>
        <v>103.029</v>
      </c>
      <c r="M128" s="12">
        <f t="shared" si="62"/>
        <v>73.2</v>
      </c>
    </row>
    <row r="129" spans="1:18" ht="14.25" x14ac:dyDescent="0.25">
      <c r="A129" s="565"/>
      <c r="B129" s="274" t="str">
        <f>'Calculs des dimensions EPDM'!A43</f>
        <v>FH 16EH</v>
      </c>
      <c r="C129" s="275"/>
      <c r="D129" s="560"/>
      <c r="E129" s="563"/>
      <c r="F129" s="6">
        <f>'Calculs des dimensions EPDM'!M43</f>
        <v>12.899999999999999</v>
      </c>
      <c r="G129" s="6">
        <f>'Calculs des dimensions EPDM'!N43</f>
        <v>5.49</v>
      </c>
      <c r="H129" s="9">
        <f t="shared" si="58"/>
        <v>70.820999999999998</v>
      </c>
      <c r="I129" s="6">
        <f t="shared" si="59"/>
        <v>398.72222999999997</v>
      </c>
      <c r="J129" s="4">
        <f t="shared" si="57"/>
        <v>0.3</v>
      </c>
      <c r="K129" s="634">
        <f t="shared" si="60"/>
        <v>518.33889899999997</v>
      </c>
      <c r="L129" s="7">
        <f t="shared" si="61"/>
        <v>119.616669</v>
      </c>
      <c r="M129" s="12">
        <f t="shared" si="62"/>
        <v>84.985199999999992</v>
      </c>
    </row>
    <row r="130" spans="1:18" ht="14.25" x14ac:dyDescent="0.25">
      <c r="A130" s="565"/>
      <c r="B130" s="274" t="str">
        <f>'Calculs des dimensions EPDM'!A44</f>
        <v>FH 18EH</v>
      </c>
      <c r="C130" s="275"/>
      <c r="D130" s="560"/>
      <c r="E130" s="563"/>
      <c r="F130" s="6">
        <f>'Calculs des dimensions EPDM'!M44</f>
        <v>14.7</v>
      </c>
      <c r="G130" s="6">
        <f>'Calculs des dimensions EPDM'!N44</f>
        <v>6.1</v>
      </c>
      <c r="H130" s="9">
        <f t="shared" si="58"/>
        <v>89.669999999999987</v>
      </c>
      <c r="I130" s="6">
        <f t="shared" si="59"/>
        <v>504.8420999999999</v>
      </c>
      <c r="J130" s="4">
        <f t="shared" si="57"/>
        <v>0.3</v>
      </c>
      <c r="K130" s="634">
        <f t="shared" si="60"/>
        <v>656.29472999999984</v>
      </c>
      <c r="L130" s="7">
        <f t="shared" si="61"/>
        <v>151.45262999999994</v>
      </c>
      <c r="M130" s="12">
        <f t="shared" si="62"/>
        <v>107.60399999999998</v>
      </c>
    </row>
    <row r="131" spans="1:18" ht="14.25" x14ac:dyDescent="0.25">
      <c r="A131" s="565"/>
      <c r="B131" s="274" t="str">
        <f>'Calculs des dimensions EPDM'!A45</f>
        <v>FH 20EH</v>
      </c>
      <c r="C131" s="275"/>
      <c r="D131" s="560"/>
      <c r="E131" s="563"/>
      <c r="F131" s="6">
        <f>'Calculs des dimensions EPDM'!M45</f>
        <v>15.25</v>
      </c>
      <c r="G131" s="6">
        <f>'Calculs des dimensions EPDM'!N45</f>
        <v>5.9</v>
      </c>
      <c r="H131" s="9">
        <f t="shared" si="58"/>
        <v>89.975000000000009</v>
      </c>
      <c r="I131" s="6">
        <f t="shared" si="59"/>
        <v>506.55925000000002</v>
      </c>
      <c r="J131" s="4">
        <f t="shared" si="57"/>
        <v>0.3</v>
      </c>
      <c r="K131" s="634">
        <f t="shared" si="60"/>
        <v>658.52702500000009</v>
      </c>
      <c r="L131" s="7">
        <f t="shared" si="61"/>
        <v>151.96777500000007</v>
      </c>
      <c r="M131" s="12">
        <f t="shared" si="62"/>
        <v>107.97000000000001</v>
      </c>
    </row>
    <row r="132" spans="1:18" ht="14.25" x14ac:dyDescent="0.25">
      <c r="A132" s="565"/>
      <c r="B132" s="274">
        <f>'Calculs des dimensions EPDM'!A46</f>
        <v>0</v>
      </c>
      <c r="C132" s="275"/>
      <c r="D132" s="560"/>
      <c r="E132" s="563"/>
      <c r="F132" s="6"/>
      <c r="G132" s="6"/>
      <c r="H132" s="9"/>
      <c r="I132" s="6"/>
      <c r="J132" s="4"/>
      <c r="K132" s="634"/>
      <c r="L132" s="7"/>
      <c r="M132" s="186"/>
    </row>
    <row r="133" spans="1:18" s="14" customFormat="1" ht="14.25" x14ac:dyDescent="0.25">
      <c r="A133" s="565"/>
      <c r="B133" s="75"/>
      <c r="C133" s="272"/>
      <c r="D133" s="561"/>
      <c r="E133" s="564"/>
      <c r="F133" s="158"/>
      <c r="G133" s="158"/>
      <c r="H133" s="188"/>
      <c r="I133" s="158"/>
      <c r="J133" s="159"/>
      <c r="K133" s="636"/>
      <c r="L133" s="158"/>
      <c r="M133" s="189"/>
    </row>
    <row r="134" spans="1:18" s="14" customFormat="1" ht="14.25" x14ac:dyDescent="0.25">
      <c r="A134" s="565"/>
      <c r="B134" s="74" t="s">
        <v>42</v>
      </c>
      <c r="C134" s="272"/>
      <c r="D134" s="561"/>
      <c r="E134" s="564"/>
      <c r="F134" s="158"/>
      <c r="G134" s="158"/>
      <c r="H134" s="188"/>
      <c r="I134" s="83">
        <v>5.97</v>
      </c>
      <c r="J134" s="81">
        <v>0.33</v>
      </c>
      <c r="K134" s="636">
        <f>I134*(1+J134)</f>
        <v>7.9401000000000002</v>
      </c>
      <c r="L134" s="75">
        <f>K134-I134</f>
        <v>1.9701000000000004</v>
      </c>
      <c r="M134" s="14">
        <v>1.2</v>
      </c>
      <c r="Q134" s="14" t="s">
        <v>967</v>
      </c>
      <c r="R134" s="14" t="s">
        <v>968</v>
      </c>
    </row>
    <row r="135" spans="1:18" s="187" customFormat="1" ht="14.25" x14ac:dyDescent="0.25">
      <c r="A135" s="565"/>
      <c r="B135" s="276" t="s">
        <v>291</v>
      </c>
      <c r="C135" s="278"/>
      <c r="D135" s="560"/>
      <c r="E135" s="563"/>
      <c r="F135" s="6">
        <v>0.01</v>
      </c>
      <c r="G135" s="6">
        <v>2.4900000000000002</v>
      </c>
      <c r="H135" s="9">
        <f t="shared" ref="H135:H150" si="63">F135*G135</f>
        <v>2.4900000000000002E-2</v>
      </c>
      <c r="I135" s="634">
        <f t="shared" ref="I135:I150" si="64">H135*I$93</f>
        <v>0.14018700000000001</v>
      </c>
      <c r="J135" s="4">
        <f>J134</f>
        <v>0.33</v>
      </c>
      <c r="K135" s="634">
        <f>ROUND(H135*K$134,6)</f>
        <v>0.19770799999999999</v>
      </c>
      <c r="L135" s="7">
        <f t="shared" ref="L135:L150" si="65">K135-I135</f>
        <v>5.7520999999999989E-2</v>
      </c>
      <c r="M135" s="197">
        <f t="shared" ref="M135:M150" si="66">H135*M$93</f>
        <v>2.988E-2</v>
      </c>
      <c r="N135" s="640">
        <f>M135-$M$135</f>
        <v>0</v>
      </c>
      <c r="O135" s="640">
        <f>K135-$K$135</f>
        <v>0</v>
      </c>
      <c r="P135" s="187">
        <v>238</v>
      </c>
      <c r="Q135" s="187" t="str">
        <f>CONCATENATE($Q$134,SUBSTITUTE(O135,",","."),", weight = ",SUBSTITUTE(N135,",",".")," where id_product_attribute = ",P135,";")</f>
        <v>update saskitps_product_attribute set price = 0, weight = 0 where id_product_attribute = 238;</v>
      </c>
      <c r="R135" s="187" t="str">
        <f>CONCATENATE($R$134,"152,",P135,",'",B135," m / cm', ",SUBSTITUTE(K135,",","."),", 'Membranes', 'Membranes sur mesure', 1);")</f>
        <v>INSERT INTO TSaskit ( `RefPrestashop`, `id_product_attribute`, `Designation`, `PrixMagasin`, `Categorie`, `SousCategorie`, `Actif`) VALUES (152,238,'EPDM 2,49 m / cm', 0.197708, 'Membranes', 'Membranes sur mesure', 1);</v>
      </c>
    </row>
    <row r="136" spans="1:18" s="187" customFormat="1" ht="15" customHeight="1" x14ac:dyDescent="0.25">
      <c r="A136" s="565"/>
      <c r="B136" s="277" t="s">
        <v>292</v>
      </c>
      <c r="C136" s="278"/>
      <c r="D136" s="560"/>
      <c r="E136" s="563"/>
      <c r="F136" s="6">
        <f>F$135</f>
        <v>0.01</v>
      </c>
      <c r="G136" s="6">
        <v>3.05</v>
      </c>
      <c r="H136" s="9">
        <f t="shared" si="63"/>
        <v>3.0499999999999999E-2</v>
      </c>
      <c r="I136" s="634">
        <f t="shared" si="64"/>
        <v>0.17171500000000001</v>
      </c>
      <c r="J136" s="4">
        <f t="shared" ref="J136:J150" si="67">J135</f>
        <v>0.33</v>
      </c>
      <c r="K136" s="634">
        <f t="shared" ref="K136:K150" si="68">ROUND(H136*K$134,6)</f>
        <v>0.242173</v>
      </c>
      <c r="L136" s="7">
        <f t="shared" si="65"/>
        <v>7.0457999999999993E-2</v>
      </c>
      <c r="M136" s="197">
        <f t="shared" si="66"/>
        <v>3.6600000000000001E-2</v>
      </c>
      <c r="N136" s="640">
        <f t="shared" ref="N136:N150" si="69">M136-$M$135</f>
        <v>6.7200000000000003E-3</v>
      </c>
      <c r="O136" s="640">
        <f t="shared" ref="O136:O150" si="70">K136-$K$135</f>
        <v>4.4465000000000005E-2</v>
      </c>
      <c r="P136" s="187">
        <v>239</v>
      </c>
      <c r="Q136" s="187" t="str">
        <f t="shared" ref="Q136:Q150" si="71">CONCATENATE($Q$134,SUBSTITUTE(O136,",","."),", weight = ",SUBSTITUTE(N136,",",".")," where id_product_attribute = ",P136,";")</f>
        <v>update saskitps_product_attribute set price = 0.044465, weight = 0.00672 where id_product_attribute = 239;</v>
      </c>
      <c r="R136" s="187" t="str">
        <f t="shared" ref="R136:R150" si="72">CONCATENATE($R$134,"152,",P136,",'",B136," m / cm', ",SUBSTITUTE(K136,",","."),", 'Membranes', 'Membranes sur mesure', 1);")</f>
        <v>INSERT INTO TSaskit ( `RefPrestashop`, `id_product_attribute`, `Designation`, `PrixMagasin`, `Categorie`, `SousCategorie`, `Actif`) VALUES (152,239,'EPDM 3,05 m / cm', 0.242173, 'Membranes', 'Membranes sur mesure', 1);</v>
      </c>
    </row>
    <row r="137" spans="1:18" s="187" customFormat="1" ht="15" customHeight="1" x14ac:dyDescent="0.25">
      <c r="A137" s="565"/>
      <c r="B137" s="277" t="s">
        <v>293</v>
      </c>
      <c r="C137" s="278"/>
      <c r="D137" s="560"/>
      <c r="E137" s="563"/>
      <c r="F137" s="6">
        <f t="shared" ref="F137:F150" si="73">F$135</f>
        <v>0.01</v>
      </c>
      <c r="G137" s="6">
        <v>3.68</v>
      </c>
      <c r="H137" s="9">
        <f t="shared" si="63"/>
        <v>3.6799999999999999E-2</v>
      </c>
      <c r="I137" s="634">
        <f t="shared" si="64"/>
        <v>0.20718399999999998</v>
      </c>
      <c r="J137" s="4">
        <f t="shared" si="67"/>
        <v>0.33</v>
      </c>
      <c r="K137" s="634">
        <f t="shared" si="68"/>
        <v>0.29219600000000001</v>
      </c>
      <c r="L137" s="7">
        <f t="shared" si="65"/>
        <v>8.5012000000000032E-2</v>
      </c>
      <c r="M137" s="197">
        <f t="shared" si="66"/>
        <v>4.4159999999999998E-2</v>
      </c>
      <c r="N137" s="640">
        <f t="shared" si="69"/>
        <v>1.4279999999999998E-2</v>
      </c>
      <c r="O137" s="640">
        <f t="shared" si="70"/>
        <v>9.4488000000000016E-2</v>
      </c>
      <c r="P137" s="187">
        <v>240</v>
      </c>
      <c r="Q137" s="187" t="str">
        <f t="shared" si="71"/>
        <v>update saskitps_product_attribute set price = 0.094488, weight = 0.01428 where id_product_attribute = 240;</v>
      </c>
      <c r="R137" s="187" t="str">
        <f t="shared" si="72"/>
        <v>INSERT INTO TSaskit ( `RefPrestashop`, `id_product_attribute`, `Designation`, `PrixMagasin`, `Categorie`, `SousCategorie`, `Actif`) VALUES (152,240,'EPDM 3,68 m / cm', 0.292196, 'Membranes', 'Membranes sur mesure', 1);</v>
      </c>
    </row>
    <row r="138" spans="1:18" s="187" customFormat="1" ht="15" customHeight="1" x14ac:dyDescent="0.25">
      <c r="A138" s="565"/>
      <c r="B138" s="277" t="s">
        <v>294</v>
      </c>
      <c r="C138" s="278"/>
      <c r="D138" s="560"/>
      <c r="E138" s="563"/>
      <c r="F138" s="6">
        <f t="shared" si="73"/>
        <v>0.01</v>
      </c>
      <c r="G138" s="6">
        <v>4.2699999999999996</v>
      </c>
      <c r="H138" s="9">
        <f t="shared" si="63"/>
        <v>4.2699999999999995E-2</v>
      </c>
      <c r="I138" s="634">
        <f t="shared" si="64"/>
        <v>0.24040099999999998</v>
      </c>
      <c r="J138" s="4">
        <f t="shared" si="67"/>
        <v>0.33</v>
      </c>
      <c r="K138" s="634">
        <f t="shared" si="68"/>
        <v>0.33904200000000001</v>
      </c>
      <c r="L138" s="7">
        <f t="shared" si="65"/>
        <v>9.8641000000000034E-2</v>
      </c>
      <c r="M138" s="197">
        <f t="shared" si="66"/>
        <v>5.1239999999999994E-2</v>
      </c>
      <c r="N138" s="640">
        <f t="shared" si="69"/>
        <v>2.1359999999999994E-2</v>
      </c>
      <c r="O138" s="640">
        <f t="shared" si="70"/>
        <v>0.14133400000000002</v>
      </c>
      <c r="P138" s="187">
        <v>241</v>
      </c>
      <c r="Q138" s="187" t="str">
        <f t="shared" si="71"/>
        <v>update saskitps_product_attribute set price = 0.141334, weight = 0.02136 where id_product_attribute = 241;</v>
      </c>
      <c r="R138" s="187" t="str">
        <f t="shared" si="72"/>
        <v>INSERT INTO TSaskit ( `RefPrestashop`, `id_product_attribute`, `Designation`, `PrixMagasin`, `Categorie`, `SousCategorie`, `Actif`) VALUES (152,241,'EPDM 4,27 m / cm', 0.339042, 'Membranes', 'Membranes sur mesure', 1);</v>
      </c>
    </row>
    <row r="139" spans="1:18" s="187" customFormat="1" ht="15" customHeight="1" x14ac:dyDescent="0.25">
      <c r="A139" s="565"/>
      <c r="B139" s="277" t="s">
        <v>295</v>
      </c>
      <c r="C139" s="278"/>
      <c r="D139" s="560"/>
      <c r="E139" s="563"/>
      <c r="F139" s="6">
        <f t="shared" si="73"/>
        <v>0.01</v>
      </c>
      <c r="G139" s="6">
        <v>4.88</v>
      </c>
      <c r="H139" s="9">
        <f t="shared" si="63"/>
        <v>4.8800000000000003E-2</v>
      </c>
      <c r="I139" s="634">
        <f t="shared" si="64"/>
        <v>0.27474399999999999</v>
      </c>
      <c r="J139" s="4">
        <f t="shared" si="67"/>
        <v>0.33</v>
      </c>
      <c r="K139" s="634">
        <f t="shared" si="68"/>
        <v>0.38747700000000002</v>
      </c>
      <c r="L139" s="7">
        <f t="shared" si="65"/>
        <v>0.11273300000000003</v>
      </c>
      <c r="M139" s="197">
        <f t="shared" si="66"/>
        <v>5.8560000000000001E-2</v>
      </c>
      <c r="N139" s="640">
        <f t="shared" si="69"/>
        <v>2.8680000000000001E-2</v>
      </c>
      <c r="O139" s="640">
        <f t="shared" si="70"/>
        <v>0.18976900000000002</v>
      </c>
      <c r="P139" s="187">
        <v>242</v>
      </c>
      <c r="Q139" s="187" t="str">
        <f t="shared" si="71"/>
        <v>update saskitps_product_attribute set price = 0.189769, weight = 0.02868 where id_product_attribute = 242;</v>
      </c>
      <c r="R139" s="187" t="str">
        <f t="shared" si="72"/>
        <v>INSERT INTO TSaskit ( `RefPrestashop`, `id_product_attribute`, `Designation`, `PrixMagasin`, `Categorie`, `SousCategorie`, `Actif`) VALUES (152,242,'EPDM 4,88 m / cm', 0.387477, 'Membranes', 'Membranes sur mesure', 1);</v>
      </c>
    </row>
    <row r="140" spans="1:18" s="187" customFormat="1" ht="15" customHeight="1" x14ac:dyDescent="0.25">
      <c r="A140" s="565"/>
      <c r="B140" s="277" t="s">
        <v>296</v>
      </c>
      <c r="C140" s="278"/>
      <c r="D140" s="560"/>
      <c r="E140" s="563"/>
      <c r="F140" s="6">
        <f t="shared" si="73"/>
        <v>0.01</v>
      </c>
      <c r="G140" s="6">
        <v>5.49</v>
      </c>
      <c r="H140" s="9">
        <f t="shared" si="63"/>
        <v>5.4900000000000004E-2</v>
      </c>
      <c r="I140" s="634">
        <f t="shared" si="64"/>
        <v>0.309087</v>
      </c>
      <c r="J140" s="4">
        <f t="shared" si="67"/>
        <v>0.33</v>
      </c>
      <c r="K140" s="634">
        <f t="shared" si="68"/>
        <v>0.43591099999999999</v>
      </c>
      <c r="L140" s="7">
        <f t="shared" si="65"/>
        <v>0.12682399999999999</v>
      </c>
      <c r="M140" s="197">
        <f t="shared" si="66"/>
        <v>6.5880000000000008E-2</v>
      </c>
      <c r="N140" s="640">
        <f t="shared" si="69"/>
        <v>3.6000000000000004E-2</v>
      </c>
      <c r="O140" s="640">
        <f t="shared" si="70"/>
        <v>0.238203</v>
      </c>
      <c r="P140" s="187">
        <v>243</v>
      </c>
      <c r="Q140" s="187" t="str">
        <f t="shared" si="71"/>
        <v>update saskitps_product_attribute set price = 0.238203, weight = 0.036 where id_product_attribute = 243;</v>
      </c>
      <c r="R140" s="187" t="str">
        <f t="shared" si="72"/>
        <v>INSERT INTO TSaskit ( `RefPrestashop`, `id_product_attribute`, `Designation`, `PrixMagasin`, `Categorie`, `SousCategorie`, `Actif`) VALUES (152,243,'EPDM 5,49 m / cm', 0.435911, 'Membranes', 'Membranes sur mesure', 1);</v>
      </c>
    </row>
    <row r="141" spans="1:18" ht="15" customHeight="1" x14ac:dyDescent="0.25">
      <c r="A141" s="565"/>
      <c r="B141" s="277" t="s">
        <v>297</v>
      </c>
      <c r="C141" s="275"/>
      <c r="D141" s="560"/>
      <c r="E141" s="563"/>
      <c r="F141" s="6">
        <f t="shared" si="73"/>
        <v>0.01</v>
      </c>
      <c r="G141" s="6">
        <v>6.1</v>
      </c>
      <c r="H141" s="9">
        <f t="shared" si="63"/>
        <v>6.0999999999999999E-2</v>
      </c>
      <c r="I141" s="634">
        <f t="shared" si="64"/>
        <v>0.34343000000000001</v>
      </c>
      <c r="J141" s="4">
        <f t="shared" si="67"/>
        <v>0.33</v>
      </c>
      <c r="K141" s="634">
        <f t="shared" si="68"/>
        <v>0.484346</v>
      </c>
      <c r="L141" s="7">
        <f t="shared" si="65"/>
        <v>0.14091599999999999</v>
      </c>
      <c r="M141" s="197">
        <f t="shared" si="66"/>
        <v>7.3200000000000001E-2</v>
      </c>
      <c r="N141" s="640">
        <f t="shared" si="69"/>
        <v>4.3319999999999997E-2</v>
      </c>
      <c r="O141" s="640">
        <f t="shared" si="70"/>
        <v>0.286638</v>
      </c>
      <c r="P141" s="187">
        <v>244</v>
      </c>
      <c r="Q141" s="187" t="str">
        <f t="shared" si="71"/>
        <v>update saskitps_product_attribute set price = 0.286638, weight = 0.04332 where id_product_attribute = 244;</v>
      </c>
      <c r="R141" s="187" t="str">
        <f t="shared" si="72"/>
        <v>INSERT INTO TSaskit ( `RefPrestashop`, `id_product_attribute`, `Designation`, `PrixMagasin`, `Categorie`, `SousCategorie`, `Actif`) VALUES (152,244,'EPDM 6,1 m / cm', 0.484346, 'Membranes', 'Membranes sur mesure', 1);</v>
      </c>
    </row>
    <row r="142" spans="1:18" ht="15" customHeight="1" x14ac:dyDescent="0.25">
      <c r="A142" s="565"/>
      <c r="B142" s="277" t="s">
        <v>298</v>
      </c>
      <c r="C142" s="275"/>
      <c r="D142" s="560"/>
      <c r="E142" s="563"/>
      <c r="F142" s="6">
        <f t="shared" si="73"/>
        <v>0.01</v>
      </c>
      <c r="G142" s="6">
        <v>6.71</v>
      </c>
      <c r="H142" s="9">
        <f t="shared" si="63"/>
        <v>6.7100000000000007E-2</v>
      </c>
      <c r="I142" s="634">
        <f t="shared" si="64"/>
        <v>0.37777300000000003</v>
      </c>
      <c r="J142" s="4">
        <f t="shared" si="67"/>
        <v>0.33</v>
      </c>
      <c r="K142" s="634">
        <f t="shared" si="68"/>
        <v>0.53278099999999995</v>
      </c>
      <c r="L142" s="7">
        <f t="shared" si="65"/>
        <v>0.15500799999999992</v>
      </c>
      <c r="M142" s="197">
        <f t="shared" si="66"/>
        <v>8.0520000000000008E-2</v>
      </c>
      <c r="N142" s="640">
        <f t="shared" si="69"/>
        <v>5.0640000000000004E-2</v>
      </c>
      <c r="O142" s="640">
        <f t="shared" si="70"/>
        <v>0.33507299999999995</v>
      </c>
      <c r="P142" s="187">
        <v>245</v>
      </c>
      <c r="Q142" s="187" t="str">
        <f t="shared" si="71"/>
        <v>update saskitps_product_attribute set price = 0.335073, weight = 0.05064 where id_product_attribute = 245;</v>
      </c>
      <c r="R142" s="187" t="str">
        <f t="shared" si="72"/>
        <v>INSERT INTO TSaskit ( `RefPrestashop`, `id_product_attribute`, `Designation`, `PrixMagasin`, `Categorie`, `SousCategorie`, `Actif`) VALUES (152,245,'EPDM 6,71 m / cm', 0.532781, 'Membranes', 'Membranes sur mesure', 1);</v>
      </c>
    </row>
    <row r="143" spans="1:18" ht="15" customHeight="1" x14ac:dyDescent="0.25">
      <c r="A143" s="565"/>
      <c r="B143" s="277" t="s">
        <v>299</v>
      </c>
      <c r="C143" s="275"/>
      <c r="D143" s="560"/>
      <c r="E143" s="563"/>
      <c r="F143" s="6">
        <f t="shared" si="73"/>
        <v>0.01</v>
      </c>
      <c r="G143" s="6">
        <v>7.32</v>
      </c>
      <c r="H143" s="9">
        <f t="shared" si="63"/>
        <v>7.3200000000000001E-2</v>
      </c>
      <c r="I143" s="634">
        <f t="shared" si="64"/>
        <v>0.41211599999999998</v>
      </c>
      <c r="J143" s="4">
        <f t="shared" si="67"/>
        <v>0.33</v>
      </c>
      <c r="K143" s="634">
        <f t="shared" si="68"/>
        <v>0.58121500000000004</v>
      </c>
      <c r="L143" s="7">
        <f t="shared" si="65"/>
        <v>0.16909900000000005</v>
      </c>
      <c r="M143" s="197">
        <f t="shared" si="66"/>
        <v>8.7840000000000001E-2</v>
      </c>
      <c r="N143" s="640">
        <f t="shared" si="69"/>
        <v>5.7959999999999998E-2</v>
      </c>
      <c r="O143" s="640">
        <f t="shared" si="70"/>
        <v>0.38350700000000004</v>
      </c>
      <c r="P143" s="187">
        <v>246</v>
      </c>
      <c r="Q143" s="187" t="str">
        <f t="shared" si="71"/>
        <v>update saskitps_product_attribute set price = 0.383507, weight = 0.05796 where id_product_attribute = 246;</v>
      </c>
      <c r="R143" s="187" t="str">
        <f t="shared" si="72"/>
        <v>INSERT INTO TSaskit ( `RefPrestashop`, `id_product_attribute`, `Designation`, `PrixMagasin`, `Categorie`, `SousCategorie`, `Actif`) VALUES (152,246,'EPDM 7,32 m / cm', 0.581215, 'Membranes', 'Membranes sur mesure', 1);</v>
      </c>
    </row>
    <row r="144" spans="1:18" ht="15" customHeight="1" x14ac:dyDescent="0.25">
      <c r="A144" s="565"/>
      <c r="B144" s="277" t="s">
        <v>300</v>
      </c>
      <c r="C144" s="275"/>
      <c r="D144" s="560"/>
      <c r="E144" s="563"/>
      <c r="F144" s="6">
        <f t="shared" si="73"/>
        <v>0.01</v>
      </c>
      <c r="G144" s="6">
        <v>7.62</v>
      </c>
      <c r="H144" s="9">
        <f t="shared" si="63"/>
        <v>7.6200000000000004E-2</v>
      </c>
      <c r="I144" s="634">
        <f t="shared" si="64"/>
        <v>0.429006</v>
      </c>
      <c r="J144" s="4">
        <f t="shared" si="67"/>
        <v>0.33</v>
      </c>
      <c r="K144" s="634">
        <f t="shared" si="68"/>
        <v>0.60503600000000002</v>
      </c>
      <c r="L144" s="7">
        <f t="shared" si="65"/>
        <v>0.17603000000000002</v>
      </c>
      <c r="M144" s="197">
        <f t="shared" si="66"/>
        <v>9.1440000000000007E-2</v>
      </c>
      <c r="N144" s="640">
        <f t="shared" si="69"/>
        <v>6.1560000000000004E-2</v>
      </c>
      <c r="O144" s="640">
        <f t="shared" si="70"/>
        <v>0.40732800000000002</v>
      </c>
      <c r="P144" s="187">
        <v>247</v>
      </c>
      <c r="Q144" s="187" t="str">
        <f t="shared" si="71"/>
        <v>update saskitps_product_attribute set price = 0.407328, weight = 0.06156 where id_product_attribute = 247;</v>
      </c>
      <c r="R144" s="187" t="str">
        <f t="shared" si="72"/>
        <v>INSERT INTO TSaskit ( `RefPrestashop`, `id_product_attribute`, `Designation`, `PrixMagasin`, `Categorie`, `SousCategorie`, `Actif`) VALUES (152,247,'EPDM 7,62 m / cm', 0.605036, 'Membranes', 'Membranes sur mesure', 1);</v>
      </c>
    </row>
    <row r="145" spans="1:18" ht="15" customHeight="1" x14ac:dyDescent="0.25">
      <c r="A145" s="565"/>
      <c r="B145" s="277" t="s">
        <v>301</v>
      </c>
      <c r="C145" s="275"/>
      <c r="D145" s="560"/>
      <c r="E145" s="563"/>
      <c r="F145" s="6">
        <f t="shared" si="73"/>
        <v>0.01</v>
      </c>
      <c r="G145" s="6">
        <v>7.92</v>
      </c>
      <c r="H145" s="9">
        <f t="shared" si="63"/>
        <v>7.9200000000000007E-2</v>
      </c>
      <c r="I145" s="634">
        <f t="shared" si="64"/>
        <v>0.44589600000000001</v>
      </c>
      <c r="J145" s="4">
        <f t="shared" si="67"/>
        <v>0.33</v>
      </c>
      <c r="K145" s="634">
        <f t="shared" si="68"/>
        <v>0.62885599999999997</v>
      </c>
      <c r="L145" s="7">
        <f t="shared" si="65"/>
        <v>0.18295999999999996</v>
      </c>
      <c r="M145" s="197">
        <f t="shared" si="66"/>
        <v>9.5039999999999999E-2</v>
      </c>
      <c r="N145" s="640">
        <f t="shared" si="69"/>
        <v>6.5159999999999996E-2</v>
      </c>
      <c r="O145" s="640">
        <f t="shared" si="70"/>
        <v>0.43114799999999998</v>
      </c>
      <c r="P145" s="187">
        <v>248</v>
      </c>
      <c r="Q145" s="187" t="str">
        <f t="shared" si="71"/>
        <v>update saskitps_product_attribute set price = 0.431148, weight = 0.06516 where id_product_attribute = 248;</v>
      </c>
      <c r="R145" s="187" t="str">
        <f t="shared" si="72"/>
        <v>INSERT INTO TSaskit ( `RefPrestashop`, `id_product_attribute`, `Designation`, `PrixMagasin`, `Categorie`, `SousCategorie`, `Actif`) VALUES (152,248,'EPDM 7,92 m / cm', 0.628856, 'Membranes', 'Membranes sur mesure', 1);</v>
      </c>
    </row>
    <row r="146" spans="1:18" ht="15" customHeight="1" x14ac:dyDescent="0.25">
      <c r="A146" s="565"/>
      <c r="B146" s="277" t="s">
        <v>302</v>
      </c>
      <c r="C146" s="275"/>
      <c r="D146" s="560"/>
      <c r="E146" s="563"/>
      <c r="F146" s="6">
        <f t="shared" si="73"/>
        <v>0.01</v>
      </c>
      <c r="G146" s="6">
        <v>8.5299999999999994</v>
      </c>
      <c r="H146" s="9">
        <f t="shared" si="63"/>
        <v>8.5300000000000001E-2</v>
      </c>
      <c r="I146" s="634">
        <f t="shared" si="64"/>
        <v>0.48023899999999997</v>
      </c>
      <c r="J146" s="4">
        <f t="shared" si="67"/>
        <v>0.33</v>
      </c>
      <c r="K146" s="634">
        <f t="shared" si="68"/>
        <v>0.67729099999999998</v>
      </c>
      <c r="L146" s="7">
        <f t="shared" si="65"/>
        <v>0.197052</v>
      </c>
      <c r="M146" s="197">
        <f t="shared" si="66"/>
        <v>0.10235999999999999</v>
      </c>
      <c r="N146" s="640">
        <f t="shared" si="69"/>
        <v>7.2479999999999989E-2</v>
      </c>
      <c r="O146" s="640">
        <f t="shared" si="70"/>
        <v>0.47958299999999998</v>
      </c>
      <c r="P146" s="187">
        <v>249</v>
      </c>
      <c r="Q146" s="187" t="str">
        <f t="shared" si="71"/>
        <v>update saskitps_product_attribute set price = 0.479583, weight = 0.07248 where id_product_attribute = 249;</v>
      </c>
      <c r="R146" s="187" t="str">
        <f t="shared" si="72"/>
        <v>INSERT INTO TSaskit ( `RefPrestashop`, `id_product_attribute`, `Designation`, `PrixMagasin`, `Categorie`, `SousCategorie`, `Actif`) VALUES (152,249,'EPDM 8,53 m / cm', 0.677291, 'Membranes', 'Membranes sur mesure', 1);</v>
      </c>
    </row>
    <row r="147" spans="1:18" ht="15" customHeight="1" x14ac:dyDescent="0.25">
      <c r="A147" s="565"/>
      <c r="B147" s="277" t="s">
        <v>303</v>
      </c>
      <c r="C147" s="275"/>
      <c r="D147" s="560"/>
      <c r="E147" s="563"/>
      <c r="F147" s="6">
        <f t="shared" si="73"/>
        <v>0.01</v>
      </c>
      <c r="G147" s="6">
        <v>9.15</v>
      </c>
      <c r="H147" s="9">
        <f t="shared" si="63"/>
        <v>9.1500000000000012E-2</v>
      </c>
      <c r="I147" s="634">
        <f t="shared" si="64"/>
        <v>0.51514500000000008</v>
      </c>
      <c r="J147" s="4">
        <f t="shared" si="67"/>
        <v>0.33</v>
      </c>
      <c r="K147" s="634">
        <f t="shared" si="68"/>
        <v>0.72651900000000003</v>
      </c>
      <c r="L147" s="7">
        <f t="shared" si="65"/>
        <v>0.21137399999999995</v>
      </c>
      <c r="M147" s="197">
        <f t="shared" si="66"/>
        <v>0.10980000000000001</v>
      </c>
      <c r="N147" s="640">
        <f t="shared" si="69"/>
        <v>7.9920000000000005E-2</v>
      </c>
      <c r="O147" s="640">
        <f t="shared" si="70"/>
        <v>0.52881100000000003</v>
      </c>
      <c r="P147" s="187">
        <v>250</v>
      </c>
      <c r="Q147" s="187" t="str">
        <f t="shared" si="71"/>
        <v>update saskitps_product_attribute set price = 0.528811, weight = 0.07992 where id_product_attribute = 250;</v>
      </c>
      <c r="R147" s="187" t="str">
        <f t="shared" si="72"/>
        <v>INSERT INTO TSaskit ( `RefPrestashop`, `id_product_attribute`, `Designation`, `PrixMagasin`, `Categorie`, `SousCategorie`, `Actif`) VALUES (152,250,'EPDM 9,15 m / cm', 0.726519, 'Membranes', 'Membranes sur mesure', 1);</v>
      </c>
    </row>
    <row r="148" spans="1:18" ht="15" customHeight="1" x14ac:dyDescent="0.25">
      <c r="A148" s="565"/>
      <c r="B148" s="277" t="s">
        <v>304</v>
      </c>
      <c r="C148" s="275"/>
      <c r="D148" s="560"/>
      <c r="E148" s="563"/>
      <c r="F148" s="6">
        <f t="shared" si="73"/>
        <v>0.01</v>
      </c>
      <c r="G148" s="6">
        <v>10.97</v>
      </c>
      <c r="H148" s="9">
        <f t="shared" si="63"/>
        <v>0.10970000000000001</v>
      </c>
      <c r="I148" s="634">
        <f t="shared" si="64"/>
        <v>0.61761100000000002</v>
      </c>
      <c r="J148" s="4">
        <f t="shared" si="67"/>
        <v>0.33</v>
      </c>
      <c r="K148" s="634">
        <f t="shared" si="68"/>
        <v>0.87102900000000005</v>
      </c>
      <c r="L148" s="7">
        <f t="shared" si="65"/>
        <v>0.25341800000000003</v>
      </c>
      <c r="M148" s="197">
        <f t="shared" si="66"/>
        <v>0.13164000000000001</v>
      </c>
      <c r="N148" s="640">
        <f t="shared" si="69"/>
        <v>0.10176</v>
      </c>
      <c r="O148" s="640">
        <f t="shared" si="70"/>
        <v>0.67332100000000006</v>
      </c>
      <c r="P148" s="187">
        <v>251</v>
      </c>
      <c r="Q148" s="187" t="str">
        <f t="shared" si="71"/>
        <v>update saskitps_product_attribute set price = 0.673321, weight = 0.10176 where id_product_attribute = 251;</v>
      </c>
      <c r="R148" s="187" t="str">
        <f t="shared" si="72"/>
        <v>INSERT INTO TSaskit ( `RefPrestashop`, `id_product_attribute`, `Designation`, `PrixMagasin`, `Categorie`, `SousCategorie`, `Actif`) VALUES (152,251,'EPDM 10,97 m / cm', 0.871029, 'Membranes', 'Membranes sur mesure', 1);</v>
      </c>
    </row>
    <row r="149" spans="1:18" ht="15" customHeight="1" x14ac:dyDescent="0.25">
      <c r="A149" s="565"/>
      <c r="B149" s="277" t="s">
        <v>305</v>
      </c>
      <c r="C149" s="275"/>
      <c r="D149" s="560"/>
      <c r="E149" s="563"/>
      <c r="F149" s="6">
        <f t="shared" si="73"/>
        <v>0.01</v>
      </c>
      <c r="G149" s="6">
        <v>12.2</v>
      </c>
      <c r="H149" s="9">
        <f t="shared" si="63"/>
        <v>0.122</v>
      </c>
      <c r="I149" s="634">
        <f t="shared" si="64"/>
        <v>0.68686000000000003</v>
      </c>
      <c r="J149" s="4">
        <f t="shared" si="67"/>
        <v>0.33</v>
      </c>
      <c r="K149" s="634">
        <f t="shared" si="68"/>
        <v>0.968692</v>
      </c>
      <c r="L149" s="7">
        <f t="shared" si="65"/>
        <v>0.28183199999999997</v>
      </c>
      <c r="M149" s="197">
        <f t="shared" si="66"/>
        <v>0.1464</v>
      </c>
      <c r="N149" s="640">
        <f t="shared" si="69"/>
        <v>0.11652</v>
      </c>
      <c r="O149" s="640">
        <f t="shared" si="70"/>
        <v>0.770984</v>
      </c>
      <c r="P149" s="187">
        <v>252</v>
      </c>
      <c r="Q149" s="187" t="str">
        <f t="shared" si="71"/>
        <v>update saskitps_product_attribute set price = 0.770984, weight = 0.11652 where id_product_attribute = 252;</v>
      </c>
      <c r="R149" s="187" t="str">
        <f t="shared" si="72"/>
        <v>INSERT INTO TSaskit ( `RefPrestashop`, `id_product_attribute`, `Designation`, `PrixMagasin`, `Categorie`, `SousCategorie`, `Actif`) VALUES (152,252,'EPDM 12,2 m / cm', 0.968692, 'Membranes', 'Membranes sur mesure', 1);</v>
      </c>
    </row>
    <row r="150" spans="1:18" ht="15" customHeight="1" x14ac:dyDescent="0.25">
      <c r="A150" s="565"/>
      <c r="B150" s="277" t="s">
        <v>306</v>
      </c>
      <c r="C150" s="275"/>
      <c r="D150" s="560"/>
      <c r="E150" s="563"/>
      <c r="F150" s="6">
        <f t="shared" si="73"/>
        <v>0.01</v>
      </c>
      <c r="G150" s="6">
        <v>15.25</v>
      </c>
      <c r="H150" s="9">
        <f t="shared" si="63"/>
        <v>0.1525</v>
      </c>
      <c r="I150" s="634">
        <f t="shared" si="64"/>
        <v>0.85857499999999998</v>
      </c>
      <c r="J150" s="4">
        <f t="shared" si="67"/>
        <v>0.33</v>
      </c>
      <c r="K150" s="634">
        <f t="shared" si="68"/>
        <v>1.2108650000000001</v>
      </c>
      <c r="L150" s="7">
        <f t="shared" si="65"/>
        <v>0.3522900000000001</v>
      </c>
      <c r="M150" s="197">
        <f t="shared" si="66"/>
        <v>0.183</v>
      </c>
      <c r="N150" s="640">
        <f t="shared" si="69"/>
        <v>0.15312000000000001</v>
      </c>
      <c r="O150" s="640">
        <f t="shared" si="70"/>
        <v>1.0131570000000001</v>
      </c>
      <c r="P150" s="187">
        <v>253</v>
      </c>
      <c r="Q150" s="187" t="str">
        <f t="shared" si="71"/>
        <v>update saskitps_product_attribute set price = 1.013157, weight = 0.15312 where id_product_attribute = 253;</v>
      </c>
      <c r="R150" s="187" t="str">
        <f t="shared" si="72"/>
        <v>INSERT INTO TSaskit ( `RefPrestashop`, `id_product_attribute`, `Designation`, `PrixMagasin`, `Categorie`, `SousCategorie`, `Actif`) VALUES (152,253,'EPDM 15,25 m / cm', 1.210865, 'Membranes', 'Membranes sur mesure', 1);</v>
      </c>
    </row>
    <row r="151" spans="1:18" ht="15" customHeight="1" x14ac:dyDescent="0.25">
      <c r="A151" s="565"/>
      <c r="B151" s="190"/>
      <c r="C151" s="271"/>
      <c r="D151" s="561"/>
      <c r="E151" s="564"/>
      <c r="F151" s="2"/>
      <c r="G151" s="2"/>
      <c r="H151" s="2"/>
      <c r="I151" s="6"/>
      <c r="J151" s="2"/>
      <c r="K151" s="634"/>
      <c r="L151" s="7"/>
      <c r="Q151" s="187"/>
    </row>
    <row r="152" spans="1:18" s="14" customFormat="1" ht="14.25" x14ac:dyDescent="0.25">
      <c r="A152" s="263"/>
      <c r="B152" s="75"/>
      <c r="C152" s="272"/>
      <c r="D152" s="561"/>
      <c r="E152" s="264"/>
      <c r="F152" s="75"/>
      <c r="G152" s="75"/>
      <c r="H152" s="75"/>
      <c r="I152" s="158"/>
      <c r="J152" s="75"/>
      <c r="K152" s="636"/>
      <c r="L152" s="158"/>
    </row>
    <row r="153" spans="1:18" ht="14.25" customHeight="1" x14ac:dyDescent="0.25">
      <c r="A153" s="565" t="s">
        <v>17</v>
      </c>
      <c r="B153" s="74" t="s">
        <v>42</v>
      </c>
      <c r="C153" s="270"/>
      <c r="D153" s="559"/>
      <c r="E153" s="562" t="s">
        <v>35</v>
      </c>
      <c r="F153" s="75"/>
      <c r="G153" s="75"/>
      <c r="H153" s="75"/>
      <c r="I153" s="83">
        <v>1.3015000000000001</v>
      </c>
      <c r="J153" s="81">
        <v>0.3</v>
      </c>
      <c r="K153" s="636">
        <f t="shared" ref="K153:K163" si="74">I153*(1+J153)</f>
        <v>1.6919500000000003</v>
      </c>
      <c r="L153" s="252">
        <f t="shared" ref="L153:L163" si="75">K153-I153</f>
        <v>0.39045000000000019</v>
      </c>
      <c r="M153" s="14">
        <v>0.3</v>
      </c>
    </row>
    <row r="154" spans="1:18" ht="14.25" x14ac:dyDescent="0.25">
      <c r="A154" s="565"/>
      <c r="B154" s="274" t="str">
        <f>'Calculs des dimensions EPDM'!A6</f>
        <v>FV 2EH 2,5x1,6</v>
      </c>
      <c r="C154" s="275"/>
      <c r="D154" s="560"/>
      <c r="E154" s="563"/>
      <c r="F154" s="6">
        <f>'Calculs des dimensions EPDM'!M6</f>
        <v>5</v>
      </c>
      <c r="G154" s="6">
        <f>'Calculs des dimensions EPDM'!N6</f>
        <v>4.2699999999999996</v>
      </c>
      <c r="H154" s="9">
        <f t="shared" ref="H154:H163" si="76">F154*G154</f>
        <v>21.349999999999998</v>
      </c>
      <c r="I154" s="6">
        <f t="shared" ref="I154:I163" si="77">H154*I$153</f>
        <v>27.787025</v>
      </c>
      <c r="J154" s="4">
        <f t="shared" ref="J154:J163" si="78">J$153</f>
        <v>0.3</v>
      </c>
      <c r="K154" s="634">
        <f t="shared" si="74"/>
        <v>36.123132500000004</v>
      </c>
      <c r="L154" s="7">
        <f t="shared" si="75"/>
        <v>8.3361075000000042</v>
      </c>
      <c r="M154" s="12">
        <f>H154*M$153</f>
        <v>6.4049999999999994</v>
      </c>
    </row>
    <row r="155" spans="1:18" ht="14.25" x14ac:dyDescent="0.25">
      <c r="A155" s="565"/>
      <c r="B155" s="274" t="str">
        <f>'Calculs des dimensions EPDM'!A7</f>
        <v>FV 3EH 3x2</v>
      </c>
      <c r="C155" s="275"/>
      <c r="D155" s="560"/>
      <c r="E155" s="563"/>
      <c r="F155" s="6">
        <f>'Calculs des dimensions EPDM'!M7</f>
        <v>5.49</v>
      </c>
      <c r="G155" s="6">
        <f>'Calculs des dimensions EPDM'!N7</f>
        <v>4.5</v>
      </c>
      <c r="H155" s="9">
        <f t="shared" si="76"/>
        <v>24.705000000000002</v>
      </c>
      <c r="I155" s="6">
        <f t="shared" si="77"/>
        <v>32.153557500000005</v>
      </c>
      <c r="J155" s="4">
        <f t="shared" si="78"/>
        <v>0.3</v>
      </c>
      <c r="K155" s="634">
        <f t="shared" si="74"/>
        <v>41.799624750000007</v>
      </c>
      <c r="L155" s="7">
        <f t="shared" si="75"/>
        <v>9.6460672500000015</v>
      </c>
      <c r="M155" s="12">
        <f t="shared" ref="M155:M160" si="79">H155*M$153</f>
        <v>7.4115000000000002</v>
      </c>
    </row>
    <row r="156" spans="1:18" ht="14.25" x14ac:dyDescent="0.25">
      <c r="A156" s="565"/>
      <c r="B156" s="274" t="str">
        <f>'Calculs des dimensions EPDM'!A8</f>
        <v>FV 4EH 4x2</v>
      </c>
      <c r="C156" s="275"/>
      <c r="D156" s="560"/>
      <c r="E156" s="563"/>
      <c r="F156" s="6">
        <f>'Calculs des dimensions EPDM'!M8</f>
        <v>6.71</v>
      </c>
      <c r="G156" s="6">
        <f>'Calculs des dimensions EPDM'!N8</f>
        <v>4.5</v>
      </c>
      <c r="H156" s="9">
        <f t="shared" si="76"/>
        <v>30.195</v>
      </c>
      <c r="I156" s="6">
        <f t="shared" si="77"/>
        <v>39.298792500000005</v>
      </c>
      <c r="J156" s="4">
        <f t="shared" si="78"/>
        <v>0.3</v>
      </c>
      <c r="K156" s="634">
        <f t="shared" si="74"/>
        <v>51.088430250000009</v>
      </c>
      <c r="L156" s="7">
        <f t="shared" si="75"/>
        <v>11.789637750000004</v>
      </c>
      <c r="M156" s="12">
        <f t="shared" si="79"/>
        <v>9.0585000000000004</v>
      </c>
    </row>
    <row r="157" spans="1:18" ht="14.25" x14ac:dyDescent="0.25">
      <c r="A157" s="565"/>
      <c r="B157" s="274" t="str">
        <f>'Calculs des dimensions EPDM'!A9</f>
        <v>FV 5EH 4x2,5</v>
      </c>
      <c r="C157" s="275"/>
      <c r="D157" s="560"/>
      <c r="E157" s="563"/>
      <c r="F157" s="6">
        <f>'Calculs des dimensions EPDM'!M9</f>
        <v>6.71</v>
      </c>
      <c r="G157" s="6">
        <f>'Calculs des dimensions EPDM'!N9</f>
        <v>5</v>
      </c>
      <c r="H157" s="9">
        <f t="shared" si="76"/>
        <v>33.549999999999997</v>
      </c>
      <c r="I157" s="6">
        <f t="shared" si="77"/>
        <v>43.665325000000003</v>
      </c>
      <c r="J157" s="4">
        <f t="shared" si="78"/>
        <v>0.3</v>
      </c>
      <c r="K157" s="634">
        <f t="shared" si="74"/>
        <v>56.764922500000004</v>
      </c>
      <c r="L157" s="7">
        <f t="shared" si="75"/>
        <v>13.099597500000002</v>
      </c>
      <c r="M157" s="12">
        <f t="shared" si="79"/>
        <v>10.065</v>
      </c>
    </row>
    <row r="158" spans="1:18" ht="14.25" x14ac:dyDescent="0.25">
      <c r="A158" s="565"/>
      <c r="B158" s="274" t="str">
        <f>'Calculs des dimensions EPDM'!A10</f>
        <v>FV 6EH 4x3</v>
      </c>
      <c r="C158" s="275"/>
      <c r="D158" s="560"/>
      <c r="E158" s="563"/>
      <c r="F158" s="6">
        <f>'Calculs des dimensions EPDM'!M10</f>
        <v>6.8</v>
      </c>
      <c r="G158" s="6">
        <f>'Calculs des dimensions EPDM'!N10</f>
        <v>6.1</v>
      </c>
      <c r="H158" s="9">
        <f t="shared" si="76"/>
        <v>41.48</v>
      </c>
      <c r="I158" s="6">
        <f t="shared" si="77"/>
        <v>53.986220000000003</v>
      </c>
      <c r="J158" s="4">
        <f t="shared" si="78"/>
        <v>0.3</v>
      </c>
      <c r="K158" s="634">
        <f t="shared" si="74"/>
        <v>70.182086000000012</v>
      </c>
      <c r="L158" s="7">
        <f t="shared" si="75"/>
        <v>16.195866000000009</v>
      </c>
      <c r="M158" s="12">
        <f t="shared" si="79"/>
        <v>12.443999999999999</v>
      </c>
    </row>
    <row r="159" spans="1:18" ht="14.25" x14ac:dyDescent="0.25">
      <c r="A159" s="565"/>
      <c r="B159" s="274" t="str">
        <f>'Calculs des dimensions EPDM'!A11</f>
        <v>FV 6EH 6x2</v>
      </c>
      <c r="C159" s="275"/>
      <c r="D159" s="560"/>
      <c r="E159" s="563"/>
      <c r="F159" s="6">
        <f>'Calculs des dimensions EPDM'!M11</f>
        <v>8.8000000000000007</v>
      </c>
      <c r="G159" s="6">
        <f>'Calculs des dimensions EPDM'!N11</f>
        <v>4.88</v>
      </c>
      <c r="H159" s="9">
        <f t="shared" si="76"/>
        <v>42.944000000000003</v>
      </c>
      <c r="I159" s="6">
        <f t="shared" si="77"/>
        <v>55.891616000000006</v>
      </c>
      <c r="J159" s="4">
        <f t="shared" si="78"/>
        <v>0.3</v>
      </c>
      <c r="K159" s="634">
        <f t="shared" si="74"/>
        <v>72.659100800000004</v>
      </c>
      <c r="L159" s="7">
        <f t="shared" si="75"/>
        <v>16.767484799999998</v>
      </c>
      <c r="M159" s="12">
        <f t="shared" si="79"/>
        <v>12.8832</v>
      </c>
    </row>
    <row r="160" spans="1:18" ht="14.25" x14ac:dyDescent="0.25">
      <c r="A160" s="565"/>
      <c r="B160" s="274" t="str">
        <f>'Calculs des dimensions EPDM'!A12</f>
        <v>FV 6EH 8x1,5</v>
      </c>
      <c r="C160" s="275"/>
      <c r="D160" s="560"/>
      <c r="E160" s="563"/>
      <c r="F160" s="6">
        <f>'Calculs des dimensions EPDM'!M12</f>
        <v>10.8</v>
      </c>
      <c r="G160" s="6">
        <f>'Calculs des dimensions EPDM'!N12</f>
        <v>4.2699999999999996</v>
      </c>
      <c r="H160" s="9">
        <f t="shared" si="76"/>
        <v>46.116</v>
      </c>
      <c r="I160" s="6">
        <f t="shared" si="77"/>
        <v>60.019974000000005</v>
      </c>
      <c r="J160" s="4">
        <f t="shared" si="78"/>
        <v>0.3</v>
      </c>
      <c r="K160" s="634">
        <f t="shared" si="74"/>
        <v>78.025966200000013</v>
      </c>
      <c r="L160" s="7">
        <f t="shared" si="75"/>
        <v>18.005992200000009</v>
      </c>
      <c r="M160" s="12">
        <f t="shared" si="79"/>
        <v>13.8348</v>
      </c>
    </row>
    <row r="161" spans="1:13" ht="14.25" x14ac:dyDescent="0.25">
      <c r="A161" s="565"/>
      <c r="B161" s="274" t="str">
        <f>'Calculs des dimensions EPDM'!A13</f>
        <v>FV 7EH 4x3,5</v>
      </c>
      <c r="C161" s="275"/>
      <c r="D161" s="560"/>
      <c r="E161" s="563"/>
      <c r="F161" s="6">
        <f>'Calculs des dimensions EPDM'!M13</f>
        <v>6.8</v>
      </c>
      <c r="G161" s="6">
        <f>'Calculs des dimensions EPDM'!N13</f>
        <v>6.71</v>
      </c>
      <c r="H161" s="9">
        <f t="shared" si="76"/>
        <v>45.628</v>
      </c>
      <c r="I161" s="6">
        <f t="shared" si="77"/>
        <v>59.384842000000006</v>
      </c>
      <c r="J161" s="4">
        <f t="shared" si="78"/>
        <v>0.3</v>
      </c>
      <c r="K161" s="634">
        <f t="shared" si="74"/>
        <v>77.200294600000007</v>
      </c>
      <c r="L161" s="7">
        <f t="shared" si="75"/>
        <v>17.8154526</v>
      </c>
      <c r="M161" s="12">
        <f t="shared" ref="M161" si="80">H161*M$153</f>
        <v>13.6884</v>
      </c>
    </row>
    <row r="162" spans="1:13" ht="14.25" x14ac:dyDescent="0.25">
      <c r="A162" s="565"/>
      <c r="B162" s="274" t="str">
        <f>'Calculs des dimensions EPDM'!A14</f>
        <v>FV 8EH 4x4</v>
      </c>
      <c r="C162" s="275"/>
      <c r="D162" s="560"/>
      <c r="E162" s="563"/>
      <c r="F162" s="6">
        <f>'Calculs des dimensions EPDM'!M14</f>
        <v>6.8</v>
      </c>
      <c r="G162" s="6">
        <f>'Calculs des dimensions EPDM'!N14</f>
        <v>7.32</v>
      </c>
      <c r="H162" s="9">
        <f t="shared" si="76"/>
        <v>49.776000000000003</v>
      </c>
      <c r="I162" s="6">
        <f t="shared" si="77"/>
        <v>64.783464000000009</v>
      </c>
      <c r="J162" s="4">
        <f t="shared" si="78"/>
        <v>0.3</v>
      </c>
      <c r="K162" s="634">
        <f t="shared" si="74"/>
        <v>84.218503200000015</v>
      </c>
      <c r="L162" s="7">
        <f t="shared" si="75"/>
        <v>19.435039200000006</v>
      </c>
      <c r="M162" s="12">
        <f>H162*M$153</f>
        <v>14.9328</v>
      </c>
    </row>
    <row r="163" spans="1:13" ht="14.25" x14ac:dyDescent="0.25">
      <c r="A163" s="565"/>
      <c r="B163" s="274" t="str">
        <f>'Calculs des dimensions EPDM'!A15</f>
        <v>FV 8EH 8x2</v>
      </c>
      <c r="C163" s="275"/>
      <c r="D163" s="560"/>
      <c r="E163" s="563"/>
      <c r="F163" s="6">
        <f>'Calculs des dimensions EPDM'!M15</f>
        <v>10.8</v>
      </c>
      <c r="G163" s="6">
        <f>'Calculs des dimensions EPDM'!N15</f>
        <v>4.88</v>
      </c>
      <c r="H163" s="9">
        <f t="shared" si="76"/>
        <v>52.704000000000001</v>
      </c>
      <c r="I163" s="6">
        <f t="shared" si="77"/>
        <v>68.594256000000001</v>
      </c>
      <c r="J163" s="4">
        <f t="shared" si="78"/>
        <v>0.3</v>
      </c>
      <c r="K163" s="634">
        <f t="shared" si="74"/>
        <v>89.172532799999999</v>
      </c>
      <c r="L163" s="7">
        <f t="shared" si="75"/>
        <v>20.578276799999998</v>
      </c>
      <c r="M163" s="12">
        <f>H163*M$153</f>
        <v>15.811199999999999</v>
      </c>
    </row>
    <row r="164" spans="1:13" ht="14.25" x14ac:dyDescent="0.25">
      <c r="A164" s="565"/>
      <c r="B164" s="274" t="str">
        <f>'Calculs des dimensions EPDM'!A16</f>
        <v>FV 9EH 4x4,5</v>
      </c>
      <c r="C164" s="275"/>
      <c r="D164" s="560"/>
      <c r="E164" s="563"/>
      <c r="F164" s="6">
        <f>'Calculs des dimensions EPDM'!M16</f>
        <v>6.8</v>
      </c>
      <c r="G164" s="6">
        <f>'Calculs des dimensions EPDM'!N16</f>
        <v>7.32</v>
      </c>
      <c r="H164" s="9">
        <f t="shared" ref="H164:H176" si="81">F164*G164</f>
        <v>49.776000000000003</v>
      </c>
      <c r="I164" s="6">
        <f t="shared" ref="I164:I176" si="82">H164*I$153</f>
        <v>64.783464000000009</v>
      </c>
      <c r="J164" s="4">
        <f t="shared" ref="J164:J176" si="83">J$153</f>
        <v>0.3</v>
      </c>
      <c r="K164" s="634">
        <f t="shared" ref="K164:K176" si="84">I164*(1+J164)</f>
        <v>84.218503200000015</v>
      </c>
      <c r="L164" s="7">
        <f t="shared" ref="L164:L176" si="85">K164-I164</f>
        <v>19.435039200000006</v>
      </c>
      <c r="M164" s="12">
        <f t="shared" ref="M164:M176" si="86">H164*M$153</f>
        <v>14.9328</v>
      </c>
    </row>
    <row r="165" spans="1:13" ht="14.25" x14ac:dyDescent="0.25">
      <c r="A165" s="565"/>
      <c r="B165" s="274" t="str">
        <f>'Calculs des dimensions EPDM'!A17</f>
        <v>FV 10EH 4x5</v>
      </c>
      <c r="C165" s="275"/>
      <c r="D165" s="560"/>
      <c r="E165" s="563"/>
      <c r="F165" s="6">
        <f>'Calculs des dimensions EPDM'!M17</f>
        <v>6.8</v>
      </c>
      <c r="G165" s="6">
        <f>'Calculs des dimensions EPDM'!N17</f>
        <v>7.92</v>
      </c>
      <c r="H165" s="9">
        <f t="shared" si="81"/>
        <v>53.856000000000002</v>
      </c>
      <c r="I165" s="6">
        <f t="shared" si="82"/>
        <v>70.093584000000007</v>
      </c>
      <c r="J165" s="4">
        <f t="shared" si="83"/>
        <v>0.3</v>
      </c>
      <c r="K165" s="634">
        <f t="shared" si="84"/>
        <v>91.121659200000011</v>
      </c>
      <c r="L165" s="7">
        <f t="shared" si="85"/>
        <v>21.028075200000004</v>
      </c>
      <c r="M165" s="12">
        <f t="shared" si="86"/>
        <v>16.1568</v>
      </c>
    </row>
    <row r="166" spans="1:13" ht="14.25" x14ac:dyDescent="0.25">
      <c r="A166" s="565"/>
      <c r="B166" s="274" t="str">
        <f>'Calculs des dimensions EPDM'!A18</f>
        <v>FV 10EH 8x2,5</v>
      </c>
      <c r="C166" s="275"/>
      <c r="D166" s="560"/>
      <c r="E166" s="563"/>
      <c r="F166" s="6">
        <f>'Calculs des dimensions EPDM'!M18</f>
        <v>10.97</v>
      </c>
      <c r="G166" s="6">
        <f>'Calculs des dimensions EPDM'!N18</f>
        <v>5.3</v>
      </c>
      <c r="H166" s="9">
        <f t="shared" si="81"/>
        <v>58.140999999999998</v>
      </c>
      <c r="I166" s="6">
        <f t="shared" si="82"/>
        <v>75.670511500000003</v>
      </c>
      <c r="J166" s="4">
        <f t="shared" si="83"/>
        <v>0.3</v>
      </c>
      <c r="K166" s="634">
        <f t="shared" si="84"/>
        <v>98.37166495000001</v>
      </c>
      <c r="L166" s="7">
        <f t="shared" si="85"/>
        <v>22.701153450000007</v>
      </c>
      <c r="M166" s="12">
        <f t="shared" si="86"/>
        <v>17.442299999999999</v>
      </c>
    </row>
    <row r="167" spans="1:13" ht="14.25" x14ac:dyDescent="0.25">
      <c r="A167" s="565"/>
      <c r="B167" s="274" t="str">
        <f>'Calculs des dimensions EPDM'!A19</f>
        <v>FV 10EH 10x2</v>
      </c>
      <c r="C167" s="275"/>
      <c r="D167" s="560"/>
      <c r="E167" s="563"/>
      <c r="F167" s="6">
        <f>'Calculs des dimensions EPDM'!M19</f>
        <v>13</v>
      </c>
      <c r="G167" s="6">
        <f>'Calculs des dimensions EPDM'!N19</f>
        <v>5.49</v>
      </c>
      <c r="H167" s="9">
        <f t="shared" si="81"/>
        <v>71.37</v>
      </c>
      <c r="I167" s="6">
        <f t="shared" si="82"/>
        <v>92.888055000000008</v>
      </c>
      <c r="J167" s="4">
        <f t="shared" si="83"/>
        <v>0.3</v>
      </c>
      <c r="K167" s="634">
        <f t="shared" si="84"/>
        <v>120.75447150000001</v>
      </c>
      <c r="L167" s="7">
        <f t="shared" si="85"/>
        <v>27.8664165</v>
      </c>
      <c r="M167" s="12">
        <f t="shared" si="86"/>
        <v>21.411000000000001</v>
      </c>
    </row>
    <row r="168" spans="1:13" ht="14.25" x14ac:dyDescent="0.25">
      <c r="A168" s="565"/>
      <c r="B168" s="274" t="str">
        <f>'Calculs des dimensions EPDM'!A20</f>
        <v>FV 12EH 6x4</v>
      </c>
      <c r="C168" s="275"/>
      <c r="D168" s="560"/>
      <c r="E168" s="563"/>
      <c r="F168" s="6">
        <f>'Calculs des dimensions EPDM'!M20</f>
        <v>9.15</v>
      </c>
      <c r="G168" s="6">
        <f>'Calculs des dimensions EPDM'!N20</f>
        <v>7</v>
      </c>
      <c r="H168" s="9">
        <f t="shared" si="81"/>
        <v>64.05</v>
      </c>
      <c r="I168" s="6">
        <f t="shared" si="82"/>
        <v>83.361075</v>
      </c>
      <c r="J168" s="4">
        <f t="shared" si="83"/>
        <v>0.3</v>
      </c>
      <c r="K168" s="634">
        <f t="shared" si="84"/>
        <v>108.36939750000001</v>
      </c>
      <c r="L168" s="7">
        <f t="shared" si="85"/>
        <v>25.008322500000006</v>
      </c>
      <c r="M168" s="12">
        <f t="shared" si="86"/>
        <v>19.215</v>
      </c>
    </row>
    <row r="169" spans="1:13" ht="14.25" x14ac:dyDescent="0.25">
      <c r="A169" s="565"/>
      <c r="B169" s="274" t="str">
        <f>'Calculs des dimensions EPDM'!A21</f>
        <v>FV 12EH 8x3</v>
      </c>
      <c r="C169" s="275"/>
      <c r="D169" s="560"/>
      <c r="E169" s="563"/>
      <c r="F169" s="6">
        <f>'Calculs des dimensions EPDM'!M21</f>
        <v>10.97</v>
      </c>
      <c r="G169" s="6">
        <f>'Calculs des dimensions EPDM'!N21</f>
        <v>6</v>
      </c>
      <c r="H169" s="9">
        <f t="shared" si="81"/>
        <v>65.820000000000007</v>
      </c>
      <c r="I169" s="6">
        <f t="shared" si="82"/>
        <v>85.66473000000002</v>
      </c>
      <c r="J169" s="4">
        <f t="shared" si="83"/>
        <v>0.3</v>
      </c>
      <c r="K169" s="634">
        <f t="shared" si="84"/>
        <v>111.36414900000003</v>
      </c>
      <c r="L169" s="7">
        <f t="shared" si="85"/>
        <v>25.699419000000006</v>
      </c>
      <c r="M169" s="12">
        <f t="shared" si="86"/>
        <v>19.746000000000002</v>
      </c>
    </row>
    <row r="170" spans="1:13" ht="14.25" x14ac:dyDescent="0.25">
      <c r="A170" s="565"/>
      <c r="B170" s="274" t="str">
        <f>'Calculs des dimensions EPDM'!A22</f>
        <v>FV 14EH 7x4</v>
      </c>
      <c r="C170" s="275"/>
      <c r="D170" s="560"/>
      <c r="E170" s="563"/>
      <c r="F170" s="6">
        <f>'Calculs des dimensions EPDM'!M22</f>
        <v>10</v>
      </c>
      <c r="G170" s="6">
        <f>'Calculs des dimensions EPDM'!N22</f>
        <v>7.32</v>
      </c>
      <c r="H170" s="9">
        <f t="shared" si="81"/>
        <v>73.2</v>
      </c>
      <c r="I170" s="6">
        <f t="shared" si="82"/>
        <v>95.269800000000018</v>
      </c>
      <c r="J170" s="4">
        <f t="shared" si="83"/>
        <v>0.3</v>
      </c>
      <c r="K170" s="634">
        <f t="shared" si="84"/>
        <v>123.85074000000003</v>
      </c>
      <c r="L170" s="7">
        <f t="shared" si="85"/>
        <v>28.580940000000012</v>
      </c>
      <c r="M170" s="12">
        <f t="shared" si="86"/>
        <v>21.96</v>
      </c>
    </row>
    <row r="171" spans="1:13" ht="14.25" x14ac:dyDescent="0.25">
      <c r="A171" s="565"/>
      <c r="B171" s="274" t="str">
        <f>'Calculs des dimensions EPDM'!A23</f>
        <v>FV 14EH 8x3,5</v>
      </c>
      <c r="C171" s="275"/>
      <c r="D171" s="560"/>
      <c r="E171" s="563"/>
      <c r="F171" s="6">
        <f>'Calculs des dimensions EPDM'!M23</f>
        <v>10.97</v>
      </c>
      <c r="G171" s="6">
        <f>'Calculs des dimensions EPDM'!N23</f>
        <v>6.5</v>
      </c>
      <c r="H171" s="9">
        <f t="shared" si="81"/>
        <v>71.305000000000007</v>
      </c>
      <c r="I171" s="6">
        <f t="shared" si="82"/>
        <v>92.803457500000022</v>
      </c>
      <c r="J171" s="4">
        <f t="shared" si="83"/>
        <v>0.3</v>
      </c>
      <c r="K171" s="634">
        <f t="shared" si="84"/>
        <v>120.64449475000004</v>
      </c>
      <c r="L171" s="7">
        <f t="shared" si="85"/>
        <v>27.841037250000014</v>
      </c>
      <c r="M171" s="12">
        <f t="shared" si="86"/>
        <v>21.391500000000001</v>
      </c>
    </row>
    <row r="172" spans="1:13" ht="14.25" x14ac:dyDescent="0.25">
      <c r="A172" s="565"/>
      <c r="B172" s="274" t="str">
        <f>'Calculs des dimensions EPDM'!A24</f>
        <v>FV 16EH 8x4</v>
      </c>
      <c r="C172" s="275"/>
      <c r="D172" s="560"/>
      <c r="E172" s="563"/>
      <c r="F172" s="6">
        <f>'Calculs des dimensions EPDM'!M24</f>
        <v>10.97</v>
      </c>
      <c r="G172" s="6">
        <f>'Calculs des dimensions EPDM'!N24</f>
        <v>7</v>
      </c>
      <c r="H172" s="9">
        <f t="shared" si="81"/>
        <v>76.790000000000006</v>
      </c>
      <c r="I172" s="6">
        <f t="shared" si="82"/>
        <v>99.942185000000009</v>
      </c>
      <c r="J172" s="4">
        <f t="shared" si="83"/>
        <v>0.3</v>
      </c>
      <c r="K172" s="634">
        <f t="shared" si="84"/>
        <v>129.92484050000002</v>
      </c>
      <c r="L172" s="7">
        <f t="shared" si="85"/>
        <v>29.982655500000007</v>
      </c>
      <c r="M172" s="12">
        <f t="shared" si="86"/>
        <v>23.037000000000003</v>
      </c>
    </row>
    <row r="173" spans="1:13" ht="14.25" x14ac:dyDescent="0.25">
      <c r="A173" s="565"/>
      <c r="B173" s="274" t="str">
        <f>'Calculs des dimensions EPDM'!A25</f>
        <v>FV 18EH 9x4</v>
      </c>
      <c r="C173" s="275"/>
      <c r="D173" s="560"/>
      <c r="E173" s="563"/>
      <c r="F173" s="6">
        <f>'Calculs des dimensions EPDM'!M25</f>
        <v>12.5</v>
      </c>
      <c r="G173" s="6">
        <f>'Calculs des dimensions EPDM'!N25</f>
        <v>7.62</v>
      </c>
      <c r="H173" s="9">
        <f t="shared" si="81"/>
        <v>95.25</v>
      </c>
      <c r="I173" s="6">
        <f t="shared" si="82"/>
        <v>123.96787500000001</v>
      </c>
      <c r="J173" s="4">
        <f t="shared" si="83"/>
        <v>0.3</v>
      </c>
      <c r="K173" s="634">
        <f t="shared" si="84"/>
        <v>161.15823750000001</v>
      </c>
      <c r="L173" s="7">
        <f t="shared" si="85"/>
        <v>37.190362500000006</v>
      </c>
      <c r="M173" s="12">
        <f t="shared" si="86"/>
        <v>28.574999999999999</v>
      </c>
    </row>
    <row r="174" spans="1:13" ht="14.25" x14ac:dyDescent="0.25">
      <c r="A174" s="565"/>
      <c r="B174" s="274" t="str">
        <f>'Calculs des dimensions EPDM'!A26</f>
        <v>FV 18EH 8x4,5</v>
      </c>
      <c r="C174" s="275"/>
      <c r="D174" s="560"/>
      <c r="E174" s="563"/>
      <c r="F174" s="6">
        <f>'Calculs des dimensions EPDM'!M26</f>
        <v>11.5</v>
      </c>
      <c r="G174" s="6">
        <f>'Calculs des dimensions EPDM'!N26</f>
        <v>8.5299999999999994</v>
      </c>
      <c r="H174" s="9">
        <f t="shared" si="81"/>
        <v>98.094999999999999</v>
      </c>
      <c r="I174" s="6">
        <f t="shared" si="82"/>
        <v>127.67064250000001</v>
      </c>
      <c r="J174" s="4">
        <f t="shared" si="83"/>
        <v>0.3</v>
      </c>
      <c r="K174" s="634">
        <f t="shared" si="84"/>
        <v>165.97183525000003</v>
      </c>
      <c r="L174" s="7">
        <f t="shared" si="85"/>
        <v>38.301192750000013</v>
      </c>
      <c r="M174" s="12">
        <f t="shared" si="86"/>
        <v>29.4285</v>
      </c>
    </row>
    <row r="175" spans="1:13" ht="14.25" x14ac:dyDescent="0.25">
      <c r="A175" s="565"/>
      <c r="B175" s="274" t="str">
        <f>'Calculs des dimensions EPDM'!A27</f>
        <v>FV 20EH 8x5</v>
      </c>
      <c r="C175" s="275"/>
      <c r="D175" s="560"/>
      <c r="E175" s="563"/>
      <c r="F175" s="6">
        <f>'Calculs des dimensions EPDM'!M27</f>
        <v>11.5</v>
      </c>
      <c r="G175" s="6">
        <f>'Calculs des dimensions EPDM'!N27</f>
        <v>8.5299999999999994</v>
      </c>
      <c r="H175" s="9">
        <f t="shared" si="81"/>
        <v>98.094999999999999</v>
      </c>
      <c r="I175" s="6">
        <f t="shared" si="82"/>
        <v>127.67064250000001</v>
      </c>
      <c r="J175" s="4">
        <f t="shared" si="83"/>
        <v>0.3</v>
      </c>
      <c r="K175" s="634">
        <f t="shared" si="84"/>
        <v>165.97183525000003</v>
      </c>
      <c r="L175" s="7">
        <f t="shared" si="85"/>
        <v>38.301192750000013</v>
      </c>
      <c r="M175" s="12">
        <f t="shared" si="86"/>
        <v>29.4285</v>
      </c>
    </row>
    <row r="176" spans="1:13" ht="14.25" x14ac:dyDescent="0.25">
      <c r="A176" s="565"/>
      <c r="B176" s="274" t="str">
        <f>'Calculs des dimensions EPDM'!A28</f>
        <v>FV 20EH 10x4</v>
      </c>
      <c r="C176" s="275"/>
      <c r="D176" s="560"/>
      <c r="E176" s="563"/>
      <c r="F176" s="6">
        <f>'Calculs des dimensions EPDM'!M28</f>
        <v>13.5</v>
      </c>
      <c r="G176" s="6">
        <f>'Calculs des dimensions EPDM'!N28</f>
        <v>7.62</v>
      </c>
      <c r="H176" s="9">
        <f t="shared" si="81"/>
        <v>102.87</v>
      </c>
      <c r="I176" s="6">
        <f t="shared" si="82"/>
        <v>133.88530500000002</v>
      </c>
      <c r="J176" s="4">
        <f t="shared" si="83"/>
        <v>0.3</v>
      </c>
      <c r="K176" s="634">
        <f t="shared" si="84"/>
        <v>174.05089650000002</v>
      </c>
      <c r="L176" s="7">
        <f t="shared" si="85"/>
        <v>40.165591500000005</v>
      </c>
      <c r="M176" s="12">
        <f t="shared" si="86"/>
        <v>30.861000000000001</v>
      </c>
    </row>
    <row r="177" spans="1:13" s="14" customFormat="1" ht="14.25" x14ac:dyDescent="0.25">
      <c r="A177" s="565"/>
      <c r="B177" s="75"/>
      <c r="C177" s="272"/>
      <c r="D177" s="561"/>
      <c r="E177" s="564"/>
      <c r="F177" s="75"/>
      <c r="G177" s="75"/>
      <c r="H177" s="75"/>
      <c r="I177" s="158"/>
      <c r="J177" s="75"/>
      <c r="K177" s="636"/>
      <c r="L177" s="158"/>
    </row>
    <row r="178" spans="1:13" ht="14.25" x14ac:dyDescent="0.25">
      <c r="A178" s="565"/>
      <c r="B178" s="274" t="str">
        <f>'Calculs des dimensions EPDM'!A32</f>
        <v>FH 2EH</v>
      </c>
      <c r="C178" s="275"/>
      <c r="D178" s="560"/>
      <c r="E178" s="563"/>
      <c r="F178" s="6">
        <f>'Calculs des dimensions EPDM'!M32</f>
        <v>4.88</v>
      </c>
      <c r="G178" s="6">
        <f>'Calculs des dimensions EPDM'!N32</f>
        <v>2.95</v>
      </c>
      <c r="H178" s="9">
        <f>F178*G178</f>
        <v>14.396000000000001</v>
      </c>
      <c r="I178" s="6">
        <f>H178*I$153</f>
        <v>18.736394000000004</v>
      </c>
      <c r="J178" s="4">
        <f t="shared" ref="J178:J191" si="87">J$153</f>
        <v>0.3</v>
      </c>
      <c r="K178" s="634">
        <f>I178*(1+J178)</f>
        <v>24.357312200000006</v>
      </c>
      <c r="L178" s="7">
        <f>K178-I178</f>
        <v>5.620918200000002</v>
      </c>
      <c r="M178" s="12">
        <f>H178*M$153</f>
        <v>4.3188000000000004</v>
      </c>
    </row>
    <row r="179" spans="1:13" ht="14.25" x14ac:dyDescent="0.25">
      <c r="A179" s="565"/>
      <c r="B179" s="274" t="str">
        <f>'Calculs des dimensions EPDM'!A33</f>
        <v>FH 3EH</v>
      </c>
      <c r="C179" s="275"/>
      <c r="D179" s="560"/>
      <c r="E179" s="563"/>
      <c r="F179" s="6">
        <f>'Calculs des dimensions EPDM'!M33</f>
        <v>6.1</v>
      </c>
      <c r="G179" s="6">
        <f>'Calculs des dimensions EPDM'!N33</f>
        <v>3.2</v>
      </c>
      <c r="H179" s="9">
        <f t="shared" ref="H179:H180" si="88">F179*G179</f>
        <v>19.52</v>
      </c>
      <c r="I179" s="6">
        <f t="shared" ref="I179:I180" si="89">H179*I$153</f>
        <v>25.405280000000001</v>
      </c>
      <c r="J179" s="4">
        <f t="shared" si="87"/>
        <v>0.3</v>
      </c>
      <c r="K179" s="634">
        <f t="shared" ref="K179:K180" si="90">I179*(1+J179)</f>
        <v>33.026864000000003</v>
      </c>
      <c r="L179" s="7">
        <f t="shared" ref="L179:L180" si="91">K179-I179</f>
        <v>7.6215840000000021</v>
      </c>
      <c r="M179" s="12">
        <f t="shared" ref="M179:M180" si="92">H179*M$153</f>
        <v>5.8559999999999999</v>
      </c>
    </row>
    <row r="180" spans="1:13" ht="14.25" x14ac:dyDescent="0.25">
      <c r="A180" s="565"/>
      <c r="B180" s="274" t="str">
        <f>'Calculs des dimensions EPDM'!A34</f>
        <v>FH 4EH</v>
      </c>
      <c r="C180" s="275"/>
      <c r="D180" s="560"/>
      <c r="E180" s="563"/>
      <c r="F180" s="6">
        <f>'Calculs des dimensions EPDM'!M34</f>
        <v>5.7</v>
      </c>
      <c r="G180" s="6">
        <f>'Calculs des dimensions EPDM'!N34</f>
        <v>3.68</v>
      </c>
      <c r="H180" s="9">
        <f t="shared" si="88"/>
        <v>20.976000000000003</v>
      </c>
      <c r="I180" s="6">
        <f t="shared" si="89"/>
        <v>27.300264000000006</v>
      </c>
      <c r="J180" s="4">
        <f t="shared" si="87"/>
        <v>0.3</v>
      </c>
      <c r="K180" s="634">
        <f t="shared" si="90"/>
        <v>35.490343200000005</v>
      </c>
      <c r="L180" s="7">
        <f t="shared" si="91"/>
        <v>8.1900791999999996</v>
      </c>
      <c r="M180" s="12">
        <f t="shared" si="92"/>
        <v>6.2928000000000006</v>
      </c>
    </row>
    <row r="181" spans="1:13" ht="14.25" x14ac:dyDescent="0.25">
      <c r="A181" s="565"/>
      <c r="B181" s="274" t="str">
        <f>'Calculs des dimensions EPDM'!A35</f>
        <v>FH 5EH</v>
      </c>
      <c r="C181" s="275"/>
      <c r="D181" s="560"/>
      <c r="E181" s="563"/>
      <c r="F181" s="6">
        <f>'Calculs des dimensions EPDM'!M35</f>
        <v>6.7</v>
      </c>
      <c r="G181" s="6">
        <f>'Calculs des dimensions EPDM'!N35</f>
        <v>3.68</v>
      </c>
      <c r="H181" s="9">
        <f t="shared" ref="H181:H191" si="93">F181*G181</f>
        <v>24.656000000000002</v>
      </c>
      <c r="I181" s="6">
        <f t="shared" ref="I181:I191" si="94">H181*I$153</f>
        <v>32.089784000000009</v>
      </c>
      <c r="J181" s="4">
        <f t="shared" si="87"/>
        <v>0.3</v>
      </c>
      <c r="K181" s="634">
        <f t="shared" ref="K181:K191" si="95">I181*(1+J181)</f>
        <v>41.716719200000014</v>
      </c>
      <c r="L181" s="7">
        <f t="shared" ref="L181:L191" si="96">K181-I181</f>
        <v>9.6269352000000055</v>
      </c>
      <c r="M181" s="12">
        <f t="shared" ref="M181:M191" si="97">H181*M$153</f>
        <v>7.3968000000000007</v>
      </c>
    </row>
    <row r="182" spans="1:13" ht="14.25" x14ac:dyDescent="0.25">
      <c r="A182" s="565"/>
      <c r="B182" s="274" t="str">
        <f>'Calculs des dimensions EPDM'!A36</f>
        <v>FH 6EH</v>
      </c>
      <c r="C182" s="275"/>
      <c r="D182" s="560"/>
      <c r="E182" s="563"/>
      <c r="F182" s="6">
        <f>'Calculs des dimensions EPDM'!M36</f>
        <v>8</v>
      </c>
      <c r="G182" s="6">
        <f>'Calculs des dimensions EPDM'!N36</f>
        <v>4.2699999999999996</v>
      </c>
      <c r="H182" s="9">
        <f t="shared" si="93"/>
        <v>34.159999999999997</v>
      </c>
      <c r="I182" s="6">
        <f t="shared" si="94"/>
        <v>44.459240000000001</v>
      </c>
      <c r="J182" s="4">
        <f t="shared" si="87"/>
        <v>0.3</v>
      </c>
      <c r="K182" s="634">
        <f t="shared" si="95"/>
        <v>57.797012000000002</v>
      </c>
      <c r="L182" s="7">
        <f t="shared" si="96"/>
        <v>13.337772000000001</v>
      </c>
      <c r="M182" s="12">
        <f t="shared" si="97"/>
        <v>10.247999999999999</v>
      </c>
    </row>
    <row r="183" spans="1:13" ht="14.25" x14ac:dyDescent="0.25">
      <c r="A183" s="565"/>
      <c r="B183" s="274" t="str">
        <f>'Calculs des dimensions EPDM'!A37</f>
        <v>FH 7EH</v>
      </c>
      <c r="C183" s="275"/>
      <c r="D183" s="560"/>
      <c r="E183" s="563"/>
      <c r="F183" s="6">
        <f>'Calculs des dimensions EPDM'!M37</f>
        <v>9.15</v>
      </c>
      <c r="G183" s="6">
        <f>'Calculs des dimensions EPDM'!N37</f>
        <v>4</v>
      </c>
      <c r="H183" s="9">
        <f t="shared" si="93"/>
        <v>36.6</v>
      </c>
      <c r="I183" s="6">
        <f t="shared" si="94"/>
        <v>47.634900000000009</v>
      </c>
      <c r="J183" s="4">
        <f t="shared" si="87"/>
        <v>0.3</v>
      </c>
      <c r="K183" s="634">
        <f t="shared" si="95"/>
        <v>61.925370000000015</v>
      </c>
      <c r="L183" s="7">
        <f t="shared" si="96"/>
        <v>14.290470000000006</v>
      </c>
      <c r="M183" s="12">
        <f t="shared" si="97"/>
        <v>10.98</v>
      </c>
    </row>
    <row r="184" spans="1:13" ht="14.25" x14ac:dyDescent="0.25">
      <c r="A184" s="565"/>
      <c r="B184" s="274" t="str">
        <f>'Calculs des dimensions EPDM'!A38</f>
        <v>FH 8EH</v>
      </c>
      <c r="C184" s="275"/>
      <c r="D184" s="560"/>
      <c r="E184" s="563"/>
      <c r="F184" s="6">
        <f>'Calculs des dimensions EPDM'!M38</f>
        <v>10</v>
      </c>
      <c r="G184" s="6">
        <f>'Calculs des dimensions EPDM'!N38</f>
        <v>4.2699999999999996</v>
      </c>
      <c r="H184" s="9">
        <f t="shared" si="93"/>
        <v>42.699999999999996</v>
      </c>
      <c r="I184" s="6">
        <f t="shared" si="94"/>
        <v>55.57405</v>
      </c>
      <c r="J184" s="4">
        <f t="shared" si="87"/>
        <v>0.3</v>
      </c>
      <c r="K184" s="634">
        <f t="shared" si="95"/>
        <v>72.246265000000008</v>
      </c>
      <c r="L184" s="7">
        <f t="shared" si="96"/>
        <v>16.672215000000008</v>
      </c>
      <c r="M184" s="12">
        <f t="shared" si="97"/>
        <v>12.809999999999999</v>
      </c>
    </row>
    <row r="185" spans="1:13" ht="14.25" x14ac:dyDescent="0.25">
      <c r="A185" s="565"/>
      <c r="B185" s="274" t="str">
        <f>'Calculs des dimensions EPDM'!A39</f>
        <v>FH 9EH</v>
      </c>
      <c r="C185" s="275"/>
      <c r="D185" s="560"/>
      <c r="E185" s="563"/>
      <c r="F185" s="6">
        <f>'Calculs des dimensions EPDM'!M39</f>
        <v>9.2000000000000011</v>
      </c>
      <c r="G185" s="6">
        <f>'Calculs des dimensions EPDM'!N39</f>
        <v>4.88</v>
      </c>
      <c r="H185" s="9">
        <f t="shared" si="93"/>
        <v>44.896000000000001</v>
      </c>
      <c r="I185" s="6">
        <f t="shared" si="94"/>
        <v>58.432144000000008</v>
      </c>
      <c r="J185" s="4">
        <f t="shared" si="87"/>
        <v>0.3</v>
      </c>
      <c r="K185" s="634">
        <f t="shared" si="95"/>
        <v>75.961787200000018</v>
      </c>
      <c r="L185" s="7">
        <f t="shared" si="96"/>
        <v>17.52964320000001</v>
      </c>
      <c r="M185" s="12">
        <f t="shared" si="97"/>
        <v>13.4688</v>
      </c>
    </row>
    <row r="186" spans="1:13" ht="14.25" x14ac:dyDescent="0.25">
      <c r="A186" s="565"/>
      <c r="B186" s="274" t="str">
        <f>'Calculs des dimensions EPDM'!A40</f>
        <v>FH 10EH</v>
      </c>
      <c r="C186" s="275"/>
      <c r="D186" s="560"/>
      <c r="E186" s="563"/>
      <c r="F186" s="6">
        <f>'Calculs des dimensions EPDM'!M40</f>
        <v>10.199999999999999</v>
      </c>
      <c r="G186" s="6">
        <f>'Calculs des dimensions EPDM'!N40</f>
        <v>4.88</v>
      </c>
      <c r="H186" s="9">
        <f t="shared" si="93"/>
        <v>49.775999999999996</v>
      </c>
      <c r="I186" s="6">
        <f t="shared" si="94"/>
        <v>64.783463999999995</v>
      </c>
      <c r="J186" s="4">
        <f t="shared" si="87"/>
        <v>0.3</v>
      </c>
      <c r="K186" s="634">
        <f t="shared" si="95"/>
        <v>84.218503200000001</v>
      </c>
      <c r="L186" s="7">
        <f t="shared" si="96"/>
        <v>19.435039200000006</v>
      </c>
      <c r="M186" s="12">
        <f t="shared" si="97"/>
        <v>14.932799999999999</v>
      </c>
    </row>
    <row r="187" spans="1:13" ht="14.25" x14ac:dyDescent="0.25">
      <c r="A187" s="565"/>
      <c r="B187" s="274" t="str">
        <f>'Calculs des dimensions EPDM'!A41</f>
        <v>FH 12EH</v>
      </c>
      <c r="C187" s="275"/>
      <c r="D187" s="560"/>
      <c r="E187" s="563"/>
      <c r="F187" s="6">
        <f>'Calculs des dimensions EPDM'!M41</f>
        <v>11.799999999999999</v>
      </c>
      <c r="G187" s="6">
        <f>'Calculs des dimensions EPDM'!N41</f>
        <v>4.88</v>
      </c>
      <c r="H187" s="9">
        <f t="shared" si="93"/>
        <v>57.583999999999996</v>
      </c>
      <c r="I187" s="6">
        <f t="shared" si="94"/>
        <v>74.945576000000003</v>
      </c>
      <c r="J187" s="4">
        <f t="shared" si="87"/>
        <v>0.3</v>
      </c>
      <c r="K187" s="634">
        <f t="shared" si="95"/>
        <v>97.429248800000011</v>
      </c>
      <c r="L187" s="7">
        <f t="shared" si="96"/>
        <v>22.483672800000008</v>
      </c>
      <c r="M187" s="12">
        <f t="shared" si="97"/>
        <v>17.275199999999998</v>
      </c>
    </row>
    <row r="188" spans="1:13" ht="14.25" x14ac:dyDescent="0.25">
      <c r="A188" s="565"/>
      <c r="B188" s="274" t="str">
        <f>'Calculs des dimensions EPDM'!A42</f>
        <v>FH 14EH</v>
      </c>
      <c r="C188" s="275"/>
      <c r="D188" s="560"/>
      <c r="E188" s="563"/>
      <c r="F188" s="6">
        <f>'Calculs des dimensions EPDM'!M42</f>
        <v>12.2</v>
      </c>
      <c r="G188" s="6">
        <f>'Calculs des dimensions EPDM'!N42</f>
        <v>5</v>
      </c>
      <c r="H188" s="9">
        <f t="shared" si="93"/>
        <v>61</v>
      </c>
      <c r="I188" s="6">
        <f t="shared" si="94"/>
        <v>79.391500000000008</v>
      </c>
      <c r="J188" s="4">
        <f t="shared" si="87"/>
        <v>0.3</v>
      </c>
      <c r="K188" s="634">
        <f t="shared" si="95"/>
        <v>103.20895000000002</v>
      </c>
      <c r="L188" s="7">
        <f t="shared" si="96"/>
        <v>23.817450000000008</v>
      </c>
      <c r="M188" s="12">
        <f t="shared" si="97"/>
        <v>18.3</v>
      </c>
    </row>
    <row r="189" spans="1:13" ht="14.25" x14ac:dyDescent="0.25">
      <c r="A189" s="565"/>
      <c r="B189" s="274" t="str">
        <f>'Calculs des dimensions EPDM'!A43</f>
        <v>FH 16EH</v>
      </c>
      <c r="C189" s="275"/>
      <c r="D189" s="560"/>
      <c r="E189" s="563"/>
      <c r="F189" s="6">
        <f>'Calculs des dimensions EPDM'!M43</f>
        <v>12.899999999999999</v>
      </c>
      <c r="G189" s="6">
        <f>'Calculs des dimensions EPDM'!N43</f>
        <v>5.49</v>
      </c>
      <c r="H189" s="9">
        <f t="shared" si="93"/>
        <v>70.820999999999998</v>
      </c>
      <c r="I189" s="6">
        <f t="shared" si="94"/>
        <v>92.17353150000001</v>
      </c>
      <c r="J189" s="4">
        <f t="shared" si="87"/>
        <v>0.3</v>
      </c>
      <c r="K189" s="634">
        <f t="shared" si="95"/>
        <v>119.82559095000002</v>
      </c>
      <c r="L189" s="7">
        <f t="shared" si="96"/>
        <v>27.65205945000001</v>
      </c>
      <c r="M189" s="12">
        <f t="shared" si="97"/>
        <v>21.246299999999998</v>
      </c>
    </row>
    <row r="190" spans="1:13" ht="14.25" x14ac:dyDescent="0.25">
      <c r="A190" s="565"/>
      <c r="B190" s="274" t="str">
        <f>'Calculs des dimensions EPDM'!A44</f>
        <v>FH 18EH</v>
      </c>
      <c r="C190" s="275"/>
      <c r="D190" s="560"/>
      <c r="E190" s="563"/>
      <c r="F190" s="6">
        <f>'Calculs des dimensions EPDM'!M44</f>
        <v>14.7</v>
      </c>
      <c r="G190" s="6">
        <f>'Calculs des dimensions EPDM'!N44</f>
        <v>6.1</v>
      </c>
      <c r="H190" s="9">
        <f t="shared" si="93"/>
        <v>89.669999999999987</v>
      </c>
      <c r="I190" s="6">
        <f t="shared" si="94"/>
        <v>116.70550499999999</v>
      </c>
      <c r="J190" s="4">
        <f t="shared" si="87"/>
        <v>0.3</v>
      </c>
      <c r="K190" s="634">
        <f t="shared" si="95"/>
        <v>151.71715649999999</v>
      </c>
      <c r="L190" s="7">
        <f t="shared" si="96"/>
        <v>35.011651499999999</v>
      </c>
      <c r="M190" s="12">
        <f t="shared" si="97"/>
        <v>26.900999999999996</v>
      </c>
    </row>
    <row r="191" spans="1:13" ht="14.25" x14ac:dyDescent="0.25">
      <c r="A191" s="565"/>
      <c r="B191" s="274" t="str">
        <f>'Calculs des dimensions EPDM'!A45</f>
        <v>FH 20EH</v>
      </c>
      <c r="C191" s="275"/>
      <c r="D191" s="560"/>
      <c r="E191" s="563"/>
      <c r="F191" s="6">
        <f>'Calculs des dimensions EPDM'!M45</f>
        <v>15.25</v>
      </c>
      <c r="G191" s="6">
        <f>'Calculs des dimensions EPDM'!N45</f>
        <v>5.9</v>
      </c>
      <c r="H191" s="9">
        <f t="shared" si="93"/>
        <v>89.975000000000009</v>
      </c>
      <c r="I191" s="6">
        <f t="shared" si="94"/>
        <v>117.10246250000002</v>
      </c>
      <c r="J191" s="4">
        <f t="shared" si="87"/>
        <v>0.3</v>
      </c>
      <c r="K191" s="634">
        <f t="shared" si="95"/>
        <v>152.23320125000004</v>
      </c>
      <c r="L191" s="7">
        <f t="shared" si="96"/>
        <v>35.13073875000002</v>
      </c>
      <c r="M191" s="12">
        <f t="shared" si="97"/>
        <v>26.992500000000003</v>
      </c>
    </row>
    <row r="192" spans="1:13" ht="14.25" x14ac:dyDescent="0.25">
      <c r="A192" s="565"/>
      <c r="B192" s="274"/>
      <c r="C192" s="275"/>
      <c r="D192" s="560"/>
      <c r="E192" s="563"/>
      <c r="F192" s="6"/>
      <c r="G192" s="6"/>
      <c r="H192" s="9"/>
      <c r="I192" s="6"/>
      <c r="J192" s="4"/>
      <c r="K192" s="634"/>
      <c r="L192" s="7"/>
      <c r="M192" s="12"/>
    </row>
    <row r="193" spans="1:18" s="14" customFormat="1" ht="14.25" x14ac:dyDescent="0.25">
      <c r="A193" s="565"/>
      <c r="B193" s="75"/>
      <c r="C193" s="272"/>
      <c r="D193" s="561"/>
      <c r="E193" s="564"/>
      <c r="F193" s="158"/>
      <c r="G193" s="158"/>
      <c r="H193" s="188"/>
      <c r="I193" s="158"/>
      <c r="J193" s="159"/>
      <c r="K193" s="636"/>
      <c r="L193" s="158"/>
      <c r="M193" s="160"/>
    </row>
    <row r="194" spans="1:18" s="14" customFormat="1" ht="14.25" x14ac:dyDescent="0.25">
      <c r="A194" s="565"/>
      <c r="B194" s="74" t="s">
        <v>42</v>
      </c>
      <c r="C194" s="272"/>
      <c r="D194" s="561"/>
      <c r="E194" s="564"/>
      <c r="F194" s="158"/>
      <c r="G194" s="158"/>
      <c r="H194" s="188"/>
      <c r="I194" s="83">
        <v>1.37</v>
      </c>
      <c r="J194" s="81">
        <f>(K194/I194)-1</f>
        <v>0.31386861313868608</v>
      </c>
      <c r="K194" s="636">
        <v>1.8</v>
      </c>
      <c r="L194" s="75">
        <f>K194-I194</f>
        <v>0.42999999999999994</v>
      </c>
      <c r="M194" s="14">
        <v>0.3</v>
      </c>
    </row>
    <row r="195" spans="1:18" ht="14.25" x14ac:dyDescent="0.25">
      <c r="A195" s="565"/>
      <c r="B195" s="276" t="s">
        <v>307</v>
      </c>
      <c r="C195" s="275"/>
      <c r="D195" s="560"/>
      <c r="E195" s="563"/>
      <c r="F195" s="6">
        <v>0.01</v>
      </c>
      <c r="G195" s="6">
        <v>2.4900000000000002</v>
      </c>
      <c r="H195" s="9">
        <f t="shared" ref="H195:H210" si="98">F195*G195</f>
        <v>2.4900000000000002E-2</v>
      </c>
      <c r="I195" s="196">
        <f t="shared" ref="I195:I210" si="99">H195*I$153</f>
        <v>3.2407350000000008E-2</v>
      </c>
      <c r="J195" s="4">
        <f>J194</f>
        <v>0.31386861313868608</v>
      </c>
      <c r="K195" s="634">
        <f>H195*K$194</f>
        <v>4.4820000000000006E-2</v>
      </c>
      <c r="L195" s="7">
        <f t="shared" ref="L195:L210" si="100">K195-I195</f>
        <v>1.2412649999999997E-2</v>
      </c>
      <c r="M195" s="197">
        <f t="shared" ref="M195:M210" si="101">H195*M$153</f>
        <v>7.4700000000000001E-3</v>
      </c>
      <c r="N195" s="640">
        <f>M195-$M$195</f>
        <v>0</v>
      </c>
      <c r="O195" s="640">
        <f>K195-$K$195</f>
        <v>0</v>
      </c>
      <c r="P195" s="187">
        <v>254</v>
      </c>
      <c r="Q195" s="187" t="str">
        <f>CONCATENATE($Q$134,SUBSTITUTE(O195,",","."),", weight = ",SUBSTITUTE(N195,",",".")," where id_product_attribute = ",P195,";")</f>
        <v>update saskitps_product_attribute set price = 0, weight = 0 where id_product_attribute = 254;</v>
      </c>
      <c r="R195" s="187" t="str">
        <f>CONCATENATE($R$134,"153,",P195,",'",B195," m / cm', ",SUBSTITUTE(K195,",","."),", 'Membranes', 'Membranes sur mesure', 1);")</f>
        <v>INSERT INTO TSaskit ( `RefPrestashop`, `id_product_attribute`, `Designation`, `PrixMagasin`, `Categorie`, `SousCategorie`, `Actif`) VALUES (153,254,'Géotextile 2,49 m / cm', 0.04482, 'Membranes', 'Membranes sur mesure', 1);</v>
      </c>
    </row>
    <row r="196" spans="1:18" ht="14.25" customHeight="1" x14ac:dyDescent="0.25">
      <c r="A196" s="565"/>
      <c r="B196" s="277" t="s">
        <v>308</v>
      </c>
      <c r="C196" s="275"/>
      <c r="D196" s="560"/>
      <c r="E196" s="563"/>
      <c r="F196" s="6">
        <f>F$195</f>
        <v>0.01</v>
      </c>
      <c r="G196" s="6">
        <v>3.05</v>
      </c>
      <c r="H196" s="9">
        <f t="shared" si="98"/>
        <v>3.0499999999999999E-2</v>
      </c>
      <c r="I196" s="196">
        <f t="shared" si="99"/>
        <v>3.9695750000000002E-2</v>
      </c>
      <c r="J196" s="4">
        <f t="shared" ref="J196:J210" si="102">J195</f>
        <v>0.31386861313868608</v>
      </c>
      <c r="K196" s="634">
        <f t="shared" ref="K196:K210" si="103">H196*K$194</f>
        <v>5.4899999999999997E-2</v>
      </c>
      <c r="L196" s="7">
        <f t="shared" si="100"/>
        <v>1.5204249999999996E-2</v>
      </c>
      <c r="M196" s="197">
        <f t="shared" si="101"/>
        <v>9.1500000000000001E-3</v>
      </c>
      <c r="N196" s="640">
        <f t="shared" ref="N196:N210" si="104">M196-$M$195</f>
        <v>1.6800000000000001E-3</v>
      </c>
      <c r="O196" s="640">
        <f t="shared" ref="O196:O210" si="105">K196-$K$195</f>
        <v>1.0079999999999992E-2</v>
      </c>
      <c r="P196" s="187">
        <v>255</v>
      </c>
      <c r="Q196" s="187" t="str">
        <f t="shared" ref="Q196:Q210" si="106">CONCATENATE($Q$134,SUBSTITUTE(O196,",","."),", weight = ",SUBSTITUTE(N196,",",".")," where id_product_attribute = ",P196,";")</f>
        <v>update saskitps_product_attribute set price = 0.01008, weight = 0.00168 where id_product_attribute = 255;</v>
      </c>
      <c r="R196" s="187" t="str">
        <f t="shared" ref="R196:R210" si="107">CONCATENATE($R$134,"153,",P196,",'",B196," m / cm', ",SUBSTITUTE(K196,",","."),", 'Membranes', 'Membranes sur mesure', 1);")</f>
        <v>INSERT INTO TSaskit ( `RefPrestashop`, `id_product_attribute`, `Designation`, `PrixMagasin`, `Categorie`, `SousCategorie`, `Actif`) VALUES (153,255,'Géotextile 3,05 m / cm', 0.0549, 'Membranes', 'Membranes sur mesure', 1);</v>
      </c>
    </row>
    <row r="197" spans="1:18" ht="14.25" customHeight="1" x14ac:dyDescent="0.25">
      <c r="A197" s="565"/>
      <c r="B197" s="277" t="s">
        <v>309</v>
      </c>
      <c r="C197" s="275"/>
      <c r="D197" s="560"/>
      <c r="E197" s="563"/>
      <c r="F197" s="6">
        <f t="shared" ref="F197:F210" si="108">F$195</f>
        <v>0.01</v>
      </c>
      <c r="G197" s="6">
        <v>3.68</v>
      </c>
      <c r="H197" s="9">
        <f t="shared" si="98"/>
        <v>3.6799999999999999E-2</v>
      </c>
      <c r="I197" s="196">
        <f t="shared" si="99"/>
        <v>4.7895200000000006E-2</v>
      </c>
      <c r="J197" s="4">
        <f t="shared" si="102"/>
        <v>0.31386861313868608</v>
      </c>
      <c r="K197" s="634">
        <f t="shared" si="103"/>
        <v>6.6240000000000007E-2</v>
      </c>
      <c r="L197" s="7">
        <f t="shared" si="100"/>
        <v>1.8344800000000001E-2</v>
      </c>
      <c r="M197" s="197">
        <f t="shared" si="101"/>
        <v>1.1039999999999999E-2</v>
      </c>
      <c r="N197" s="640">
        <f t="shared" si="104"/>
        <v>3.5699999999999994E-3</v>
      </c>
      <c r="O197" s="640">
        <f t="shared" si="105"/>
        <v>2.1420000000000002E-2</v>
      </c>
      <c r="P197" s="187">
        <v>256</v>
      </c>
      <c r="Q197" s="187" t="str">
        <f t="shared" si="106"/>
        <v>update saskitps_product_attribute set price = 0.02142, weight = 0.00357 where id_product_attribute = 256;</v>
      </c>
      <c r="R197" s="187" t="str">
        <f t="shared" si="107"/>
        <v>INSERT INTO TSaskit ( `RefPrestashop`, `id_product_attribute`, `Designation`, `PrixMagasin`, `Categorie`, `SousCategorie`, `Actif`) VALUES (153,256,'Géotextile 3,68 m / cm', 0.06624, 'Membranes', 'Membranes sur mesure', 1);</v>
      </c>
    </row>
    <row r="198" spans="1:18" ht="14.25" customHeight="1" x14ac:dyDescent="0.25">
      <c r="A198" s="565"/>
      <c r="B198" s="277" t="s">
        <v>310</v>
      </c>
      <c r="C198" s="275"/>
      <c r="D198" s="560"/>
      <c r="E198" s="563"/>
      <c r="F198" s="6">
        <f t="shared" si="108"/>
        <v>0.01</v>
      </c>
      <c r="G198" s="6">
        <v>4.2699999999999996</v>
      </c>
      <c r="H198" s="9">
        <f t="shared" si="98"/>
        <v>4.2699999999999995E-2</v>
      </c>
      <c r="I198" s="196">
        <f t="shared" si="99"/>
        <v>5.557405E-2</v>
      </c>
      <c r="J198" s="4">
        <f t="shared" si="102"/>
        <v>0.31386861313868608</v>
      </c>
      <c r="K198" s="634">
        <f t="shared" si="103"/>
        <v>7.6859999999999998E-2</v>
      </c>
      <c r="L198" s="7">
        <f t="shared" si="100"/>
        <v>2.1285949999999998E-2</v>
      </c>
      <c r="M198" s="197">
        <f t="shared" si="101"/>
        <v>1.2809999999999998E-2</v>
      </c>
      <c r="N198" s="640">
        <f t="shared" si="104"/>
        <v>5.3399999999999984E-3</v>
      </c>
      <c r="O198" s="640">
        <f t="shared" si="105"/>
        <v>3.2039999999999992E-2</v>
      </c>
      <c r="P198" s="187">
        <v>257</v>
      </c>
      <c r="Q198" s="187" t="str">
        <f t="shared" si="106"/>
        <v>update saskitps_product_attribute set price = 0.03204, weight = 0.00534 where id_product_attribute = 257;</v>
      </c>
      <c r="R198" s="187" t="str">
        <f t="shared" si="107"/>
        <v>INSERT INTO TSaskit ( `RefPrestashop`, `id_product_attribute`, `Designation`, `PrixMagasin`, `Categorie`, `SousCategorie`, `Actif`) VALUES (153,257,'Géotextile 4,27 m / cm', 0.07686, 'Membranes', 'Membranes sur mesure', 1);</v>
      </c>
    </row>
    <row r="199" spans="1:18" ht="14.25" customHeight="1" x14ac:dyDescent="0.25">
      <c r="A199" s="565"/>
      <c r="B199" s="277" t="s">
        <v>311</v>
      </c>
      <c r="C199" s="275"/>
      <c r="D199" s="560"/>
      <c r="E199" s="563"/>
      <c r="F199" s="6">
        <f t="shared" si="108"/>
        <v>0.01</v>
      </c>
      <c r="G199" s="6">
        <v>4.88</v>
      </c>
      <c r="H199" s="9">
        <f t="shared" si="98"/>
        <v>4.8800000000000003E-2</v>
      </c>
      <c r="I199" s="196">
        <f t="shared" si="99"/>
        <v>6.3513200000000006E-2</v>
      </c>
      <c r="J199" s="4">
        <f t="shared" si="102"/>
        <v>0.31386861313868608</v>
      </c>
      <c r="K199" s="634">
        <f t="shared" si="103"/>
        <v>8.7840000000000001E-2</v>
      </c>
      <c r="L199" s="7">
        <f t="shared" si="100"/>
        <v>2.4326799999999996E-2</v>
      </c>
      <c r="M199" s="197">
        <f t="shared" si="101"/>
        <v>1.464E-2</v>
      </c>
      <c r="N199" s="640">
        <f t="shared" si="104"/>
        <v>7.1700000000000002E-3</v>
      </c>
      <c r="O199" s="640">
        <f t="shared" si="105"/>
        <v>4.3019999999999996E-2</v>
      </c>
      <c r="P199" s="187">
        <v>258</v>
      </c>
      <c r="Q199" s="187" t="str">
        <f t="shared" si="106"/>
        <v>update saskitps_product_attribute set price = 0.04302, weight = 0.00717 where id_product_attribute = 258;</v>
      </c>
      <c r="R199" s="187" t="str">
        <f t="shared" si="107"/>
        <v>INSERT INTO TSaskit ( `RefPrestashop`, `id_product_attribute`, `Designation`, `PrixMagasin`, `Categorie`, `SousCategorie`, `Actif`) VALUES (153,258,'Géotextile 4,88 m / cm', 0.08784, 'Membranes', 'Membranes sur mesure', 1);</v>
      </c>
    </row>
    <row r="200" spans="1:18" ht="14.25" customHeight="1" x14ac:dyDescent="0.25">
      <c r="A200" s="565"/>
      <c r="B200" s="277" t="s">
        <v>312</v>
      </c>
      <c r="C200" s="275"/>
      <c r="D200" s="560"/>
      <c r="E200" s="563"/>
      <c r="F200" s="6">
        <f t="shared" si="108"/>
        <v>0.01</v>
      </c>
      <c r="G200" s="6">
        <v>5.49</v>
      </c>
      <c r="H200" s="9">
        <f t="shared" si="98"/>
        <v>5.4900000000000004E-2</v>
      </c>
      <c r="I200" s="196">
        <f t="shared" si="99"/>
        <v>7.1452350000000012E-2</v>
      </c>
      <c r="J200" s="4">
        <f t="shared" si="102"/>
        <v>0.31386861313868608</v>
      </c>
      <c r="K200" s="634">
        <f t="shared" si="103"/>
        <v>9.8820000000000005E-2</v>
      </c>
      <c r="L200" s="7">
        <f t="shared" si="100"/>
        <v>2.7367649999999993E-2</v>
      </c>
      <c r="M200" s="197">
        <f t="shared" si="101"/>
        <v>1.6470000000000002E-2</v>
      </c>
      <c r="N200" s="640">
        <f t="shared" si="104"/>
        <v>9.0000000000000011E-3</v>
      </c>
      <c r="O200" s="640">
        <f t="shared" si="105"/>
        <v>5.3999999999999999E-2</v>
      </c>
      <c r="P200" s="187">
        <v>259</v>
      </c>
      <c r="Q200" s="187" t="str">
        <f t="shared" si="106"/>
        <v>update saskitps_product_attribute set price = 0.054, weight = 0.009 where id_product_attribute = 259;</v>
      </c>
      <c r="R200" s="187" t="str">
        <f t="shared" si="107"/>
        <v>INSERT INTO TSaskit ( `RefPrestashop`, `id_product_attribute`, `Designation`, `PrixMagasin`, `Categorie`, `SousCategorie`, `Actif`) VALUES (153,259,'Géotextile 5,49 m / cm', 0.09882, 'Membranes', 'Membranes sur mesure', 1);</v>
      </c>
    </row>
    <row r="201" spans="1:18" ht="14.25" customHeight="1" x14ac:dyDescent="0.25">
      <c r="A201" s="565"/>
      <c r="B201" s="277" t="s">
        <v>313</v>
      </c>
      <c r="C201" s="275"/>
      <c r="D201" s="560"/>
      <c r="E201" s="563"/>
      <c r="F201" s="6">
        <f t="shared" si="108"/>
        <v>0.01</v>
      </c>
      <c r="G201" s="6">
        <v>6.1</v>
      </c>
      <c r="H201" s="9">
        <f t="shared" si="98"/>
        <v>6.0999999999999999E-2</v>
      </c>
      <c r="I201" s="196">
        <f t="shared" si="99"/>
        <v>7.9391500000000004E-2</v>
      </c>
      <c r="J201" s="4">
        <f t="shared" si="102"/>
        <v>0.31386861313868608</v>
      </c>
      <c r="K201" s="634">
        <f t="shared" si="103"/>
        <v>0.10979999999999999</v>
      </c>
      <c r="L201" s="7">
        <f t="shared" si="100"/>
        <v>3.0408499999999991E-2</v>
      </c>
      <c r="M201" s="197">
        <f t="shared" si="101"/>
        <v>1.83E-2</v>
      </c>
      <c r="N201" s="640">
        <f t="shared" si="104"/>
        <v>1.0829999999999999E-2</v>
      </c>
      <c r="O201" s="640">
        <f t="shared" si="105"/>
        <v>6.4979999999999982E-2</v>
      </c>
      <c r="P201" s="187">
        <v>260</v>
      </c>
      <c r="Q201" s="187" t="str">
        <f t="shared" si="106"/>
        <v>update saskitps_product_attribute set price = 0.06498, weight = 0.01083 where id_product_attribute = 260;</v>
      </c>
      <c r="R201" s="187" t="str">
        <f t="shared" si="107"/>
        <v>INSERT INTO TSaskit ( `RefPrestashop`, `id_product_attribute`, `Designation`, `PrixMagasin`, `Categorie`, `SousCategorie`, `Actif`) VALUES (153,260,'Géotextile 6,1 m / cm', 0.1098, 'Membranes', 'Membranes sur mesure', 1);</v>
      </c>
    </row>
    <row r="202" spans="1:18" ht="14.25" customHeight="1" x14ac:dyDescent="0.25">
      <c r="A202" s="565"/>
      <c r="B202" s="277" t="s">
        <v>314</v>
      </c>
      <c r="C202" s="275"/>
      <c r="D202" s="560"/>
      <c r="E202" s="563"/>
      <c r="F202" s="6">
        <f t="shared" si="108"/>
        <v>0.01</v>
      </c>
      <c r="G202" s="6">
        <v>6.71</v>
      </c>
      <c r="H202" s="9">
        <f t="shared" si="98"/>
        <v>6.7100000000000007E-2</v>
      </c>
      <c r="I202" s="196">
        <f t="shared" si="99"/>
        <v>8.733065000000001E-2</v>
      </c>
      <c r="J202" s="4">
        <f t="shared" si="102"/>
        <v>0.31386861313868608</v>
      </c>
      <c r="K202" s="634">
        <f t="shared" si="103"/>
        <v>0.12078000000000001</v>
      </c>
      <c r="L202" s="7">
        <f t="shared" si="100"/>
        <v>3.3449350000000003E-2</v>
      </c>
      <c r="M202" s="197">
        <f t="shared" si="101"/>
        <v>2.0130000000000002E-2</v>
      </c>
      <c r="N202" s="640">
        <f t="shared" si="104"/>
        <v>1.2660000000000001E-2</v>
      </c>
      <c r="O202" s="640">
        <f t="shared" si="105"/>
        <v>7.596E-2</v>
      </c>
      <c r="P202" s="187">
        <v>261</v>
      </c>
      <c r="Q202" s="187" t="str">
        <f t="shared" si="106"/>
        <v>update saskitps_product_attribute set price = 0.07596, weight = 0.01266 where id_product_attribute = 261;</v>
      </c>
      <c r="R202" s="187" t="str">
        <f t="shared" si="107"/>
        <v>INSERT INTO TSaskit ( `RefPrestashop`, `id_product_attribute`, `Designation`, `PrixMagasin`, `Categorie`, `SousCategorie`, `Actif`) VALUES (153,261,'Géotextile 6,71 m / cm', 0.12078, 'Membranes', 'Membranes sur mesure', 1);</v>
      </c>
    </row>
    <row r="203" spans="1:18" ht="14.25" customHeight="1" x14ac:dyDescent="0.25">
      <c r="A203" s="565"/>
      <c r="B203" s="277" t="s">
        <v>315</v>
      </c>
      <c r="C203" s="275"/>
      <c r="D203" s="560"/>
      <c r="E203" s="563"/>
      <c r="F203" s="6">
        <f t="shared" si="108"/>
        <v>0.01</v>
      </c>
      <c r="G203" s="6">
        <v>7.32</v>
      </c>
      <c r="H203" s="9">
        <f t="shared" si="98"/>
        <v>7.3200000000000001E-2</v>
      </c>
      <c r="I203" s="196">
        <f t="shared" si="99"/>
        <v>9.5269800000000016E-2</v>
      </c>
      <c r="J203" s="4">
        <f t="shared" si="102"/>
        <v>0.31386861313868608</v>
      </c>
      <c r="K203" s="634">
        <f t="shared" si="103"/>
        <v>0.13176000000000002</v>
      </c>
      <c r="L203" s="7">
        <f t="shared" si="100"/>
        <v>3.64902E-2</v>
      </c>
      <c r="M203" s="197">
        <f t="shared" si="101"/>
        <v>2.196E-2</v>
      </c>
      <c r="N203" s="640">
        <f t="shared" si="104"/>
        <v>1.4489999999999999E-2</v>
      </c>
      <c r="O203" s="640">
        <f t="shared" si="105"/>
        <v>8.6940000000000017E-2</v>
      </c>
      <c r="P203" s="187">
        <v>262</v>
      </c>
      <c r="Q203" s="187" t="str">
        <f t="shared" si="106"/>
        <v>update saskitps_product_attribute set price = 0.08694, weight = 0.01449 where id_product_attribute = 262;</v>
      </c>
      <c r="R203" s="187" t="str">
        <f t="shared" si="107"/>
        <v>INSERT INTO TSaskit ( `RefPrestashop`, `id_product_attribute`, `Designation`, `PrixMagasin`, `Categorie`, `SousCategorie`, `Actif`) VALUES (153,262,'Géotextile 7,32 m / cm', 0.13176, 'Membranes', 'Membranes sur mesure', 1);</v>
      </c>
    </row>
    <row r="204" spans="1:18" ht="14.25" customHeight="1" x14ac:dyDescent="0.25">
      <c r="A204" s="565"/>
      <c r="B204" s="277" t="s">
        <v>316</v>
      </c>
      <c r="C204" s="275"/>
      <c r="D204" s="560"/>
      <c r="E204" s="563"/>
      <c r="F204" s="6">
        <f t="shared" si="108"/>
        <v>0.01</v>
      </c>
      <c r="G204" s="6">
        <v>7.62</v>
      </c>
      <c r="H204" s="9">
        <f t="shared" si="98"/>
        <v>7.6200000000000004E-2</v>
      </c>
      <c r="I204" s="196">
        <f t="shared" si="99"/>
        <v>9.9174300000000007E-2</v>
      </c>
      <c r="J204" s="4">
        <f t="shared" si="102"/>
        <v>0.31386861313868608</v>
      </c>
      <c r="K204" s="634">
        <f t="shared" si="103"/>
        <v>0.13716</v>
      </c>
      <c r="L204" s="7">
        <f t="shared" si="100"/>
        <v>3.7985699999999997E-2</v>
      </c>
      <c r="M204" s="197">
        <f t="shared" si="101"/>
        <v>2.2860000000000002E-2</v>
      </c>
      <c r="N204" s="640">
        <f t="shared" si="104"/>
        <v>1.5390000000000001E-2</v>
      </c>
      <c r="O204" s="640">
        <f t="shared" si="105"/>
        <v>9.2340000000000005E-2</v>
      </c>
      <c r="P204" s="187">
        <v>263</v>
      </c>
      <c r="Q204" s="187" t="str">
        <f t="shared" si="106"/>
        <v>update saskitps_product_attribute set price = 0.09234, weight = 0.01539 where id_product_attribute = 263;</v>
      </c>
      <c r="R204" s="187" t="str">
        <f t="shared" si="107"/>
        <v>INSERT INTO TSaskit ( `RefPrestashop`, `id_product_attribute`, `Designation`, `PrixMagasin`, `Categorie`, `SousCategorie`, `Actif`) VALUES (153,263,'Géotextile 7,62 m / cm', 0.13716, 'Membranes', 'Membranes sur mesure', 1);</v>
      </c>
    </row>
    <row r="205" spans="1:18" ht="14.25" customHeight="1" x14ac:dyDescent="0.25">
      <c r="A205" s="565"/>
      <c r="B205" s="277" t="s">
        <v>317</v>
      </c>
      <c r="C205" s="275"/>
      <c r="D205" s="560"/>
      <c r="E205" s="563"/>
      <c r="F205" s="6">
        <f t="shared" si="108"/>
        <v>0.01</v>
      </c>
      <c r="G205" s="6">
        <v>7.92</v>
      </c>
      <c r="H205" s="9">
        <f t="shared" si="98"/>
        <v>7.9200000000000007E-2</v>
      </c>
      <c r="I205" s="196">
        <f t="shared" si="99"/>
        <v>0.10307880000000001</v>
      </c>
      <c r="J205" s="4">
        <f t="shared" si="102"/>
        <v>0.31386861313868608</v>
      </c>
      <c r="K205" s="634">
        <f t="shared" si="103"/>
        <v>0.14256000000000002</v>
      </c>
      <c r="L205" s="7">
        <f t="shared" si="100"/>
        <v>3.9481200000000008E-2</v>
      </c>
      <c r="M205" s="197">
        <f t="shared" si="101"/>
        <v>2.376E-2</v>
      </c>
      <c r="N205" s="640">
        <f t="shared" si="104"/>
        <v>1.6289999999999999E-2</v>
      </c>
      <c r="O205" s="640">
        <f t="shared" si="105"/>
        <v>9.7740000000000021E-2</v>
      </c>
      <c r="P205" s="187">
        <v>264</v>
      </c>
      <c r="Q205" s="187" t="str">
        <f t="shared" si="106"/>
        <v>update saskitps_product_attribute set price = 0.09774, weight = 0.01629 where id_product_attribute = 264;</v>
      </c>
      <c r="R205" s="187" t="str">
        <f t="shared" si="107"/>
        <v>INSERT INTO TSaskit ( `RefPrestashop`, `id_product_attribute`, `Designation`, `PrixMagasin`, `Categorie`, `SousCategorie`, `Actif`) VALUES (153,264,'Géotextile 7,92 m / cm', 0.14256, 'Membranes', 'Membranes sur mesure', 1);</v>
      </c>
    </row>
    <row r="206" spans="1:18" ht="14.25" customHeight="1" x14ac:dyDescent="0.25">
      <c r="A206" s="565"/>
      <c r="B206" s="277" t="s">
        <v>318</v>
      </c>
      <c r="C206" s="275"/>
      <c r="D206" s="560"/>
      <c r="E206" s="563"/>
      <c r="F206" s="6">
        <f t="shared" si="108"/>
        <v>0.01</v>
      </c>
      <c r="G206" s="6">
        <v>8.5299999999999994</v>
      </c>
      <c r="H206" s="9">
        <f t="shared" si="98"/>
        <v>8.5300000000000001E-2</v>
      </c>
      <c r="I206" s="196">
        <f t="shared" si="99"/>
        <v>0.11101795</v>
      </c>
      <c r="J206" s="4">
        <f t="shared" si="102"/>
        <v>0.31386861313868608</v>
      </c>
      <c r="K206" s="634">
        <f t="shared" si="103"/>
        <v>0.15354000000000001</v>
      </c>
      <c r="L206" s="7">
        <f t="shared" si="100"/>
        <v>4.2522050000000006E-2</v>
      </c>
      <c r="M206" s="197">
        <f t="shared" si="101"/>
        <v>2.5589999999999998E-2</v>
      </c>
      <c r="N206" s="640">
        <f t="shared" si="104"/>
        <v>1.8119999999999997E-2</v>
      </c>
      <c r="O206" s="640">
        <f t="shared" si="105"/>
        <v>0.10872000000000001</v>
      </c>
      <c r="P206" s="187">
        <v>265</v>
      </c>
      <c r="Q206" s="187" t="str">
        <f t="shared" si="106"/>
        <v>update saskitps_product_attribute set price = 0.10872, weight = 0.01812 where id_product_attribute = 265;</v>
      </c>
      <c r="R206" s="187" t="str">
        <f t="shared" si="107"/>
        <v>INSERT INTO TSaskit ( `RefPrestashop`, `id_product_attribute`, `Designation`, `PrixMagasin`, `Categorie`, `SousCategorie`, `Actif`) VALUES (153,265,'Géotextile 8,53 m / cm', 0.15354, 'Membranes', 'Membranes sur mesure', 1);</v>
      </c>
    </row>
    <row r="207" spans="1:18" ht="14.25" customHeight="1" x14ac:dyDescent="0.25">
      <c r="A207" s="565"/>
      <c r="B207" s="277" t="s">
        <v>319</v>
      </c>
      <c r="C207" s="275"/>
      <c r="D207" s="560"/>
      <c r="E207" s="563"/>
      <c r="F207" s="6">
        <f t="shared" si="108"/>
        <v>0.01</v>
      </c>
      <c r="G207" s="6">
        <v>9.15</v>
      </c>
      <c r="H207" s="9">
        <f t="shared" si="98"/>
        <v>9.1500000000000012E-2</v>
      </c>
      <c r="I207" s="196">
        <f t="shared" si="99"/>
        <v>0.11908725000000002</v>
      </c>
      <c r="J207" s="4">
        <f t="shared" si="102"/>
        <v>0.31386861313868608</v>
      </c>
      <c r="K207" s="634">
        <f t="shared" si="103"/>
        <v>0.16470000000000001</v>
      </c>
      <c r="L207" s="7">
        <f t="shared" si="100"/>
        <v>4.5612749999999994E-2</v>
      </c>
      <c r="M207" s="197">
        <f t="shared" si="101"/>
        <v>2.7450000000000002E-2</v>
      </c>
      <c r="N207" s="640">
        <f t="shared" si="104"/>
        <v>1.9980000000000001E-2</v>
      </c>
      <c r="O207" s="640">
        <f t="shared" si="105"/>
        <v>0.11988000000000001</v>
      </c>
      <c r="P207" s="187">
        <v>266</v>
      </c>
      <c r="Q207" s="187" t="str">
        <f t="shared" si="106"/>
        <v>update saskitps_product_attribute set price = 0.11988, weight = 0.01998 where id_product_attribute = 266;</v>
      </c>
      <c r="R207" s="187" t="str">
        <f t="shared" si="107"/>
        <v>INSERT INTO TSaskit ( `RefPrestashop`, `id_product_attribute`, `Designation`, `PrixMagasin`, `Categorie`, `SousCategorie`, `Actif`) VALUES (153,266,'Géotextile 9,15 m / cm', 0.1647, 'Membranes', 'Membranes sur mesure', 1);</v>
      </c>
    </row>
    <row r="208" spans="1:18" ht="14.25" customHeight="1" x14ac:dyDescent="0.25">
      <c r="A208" s="565"/>
      <c r="B208" s="277" t="s">
        <v>320</v>
      </c>
      <c r="C208" s="275"/>
      <c r="D208" s="560"/>
      <c r="E208" s="563"/>
      <c r="F208" s="6">
        <f t="shared" si="108"/>
        <v>0.01</v>
      </c>
      <c r="G208" s="6">
        <v>10.97</v>
      </c>
      <c r="H208" s="9">
        <f t="shared" si="98"/>
        <v>0.10970000000000001</v>
      </c>
      <c r="I208" s="196">
        <f t="shared" si="99"/>
        <v>0.14277455000000003</v>
      </c>
      <c r="J208" s="4">
        <f t="shared" si="102"/>
        <v>0.31386861313868608</v>
      </c>
      <c r="K208" s="634">
        <f t="shared" si="103"/>
        <v>0.19746000000000002</v>
      </c>
      <c r="L208" s="7">
        <f t="shared" si="100"/>
        <v>5.4685449999999997E-2</v>
      </c>
      <c r="M208" s="197">
        <f t="shared" si="101"/>
        <v>3.2910000000000002E-2</v>
      </c>
      <c r="N208" s="640">
        <f t="shared" si="104"/>
        <v>2.5440000000000001E-2</v>
      </c>
      <c r="O208" s="640">
        <f t="shared" si="105"/>
        <v>0.15264000000000003</v>
      </c>
      <c r="P208" s="187">
        <v>267</v>
      </c>
      <c r="Q208" s="187" t="str">
        <f t="shared" si="106"/>
        <v>update saskitps_product_attribute set price = 0.15264, weight = 0.02544 where id_product_attribute = 267;</v>
      </c>
      <c r="R208" s="187" t="str">
        <f t="shared" si="107"/>
        <v>INSERT INTO TSaskit ( `RefPrestashop`, `id_product_attribute`, `Designation`, `PrixMagasin`, `Categorie`, `SousCategorie`, `Actif`) VALUES (153,267,'Géotextile 10,97 m / cm', 0.19746, 'Membranes', 'Membranes sur mesure', 1);</v>
      </c>
    </row>
    <row r="209" spans="1:18" ht="14.25" customHeight="1" x14ac:dyDescent="0.25">
      <c r="A209" s="565"/>
      <c r="B209" s="277" t="s">
        <v>321</v>
      </c>
      <c r="C209" s="275"/>
      <c r="D209" s="560"/>
      <c r="E209" s="563"/>
      <c r="F209" s="6">
        <f t="shared" si="108"/>
        <v>0.01</v>
      </c>
      <c r="G209" s="6">
        <v>12.2</v>
      </c>
      <c r="H209" s="9">
        <f t="shared" si="98"/>
        <v>0.122</v>
      </c>
      <c r="I209" s="196">
        <f t="shared" si="99"/>
        <v>0.15878300000000001</v>
      </c>
      <c r="J209" s="4">
        <f t="shared" si="102"/>
        <v>0.31386861313868608</v>
      </c>
      <c r="K209" s="634">
        <f t="shared" si="103"/>
        <v>0.21959999999999999</v>
      </c>
      <c r="L209" s="7">
        <f t="shared" si="100"/>
        <v>6.0816999999999982E-2</v>
      </c>
      <c r="M209" s="197">
        <f t="shared" si="101"/>
        <v>3.6600000000000001E-2</v>
      </c>
      <c r="N209" s="640">
        <f t="shared" si="104"/>
        <v>2.913E-2</v>
      </c>
      <c r="O209" s="640">
        <f t="shared" si="105"/>
        <v>0.17477999999999999</v>
      </c>
      <c r="P209" s="187">
        <v>268</v>
      </c>
      <c r="Q209" s="187" t="str">
        <f t="shared" si="106"/>
        <v>update saskitps_product_attribute set price = 0.17478, weight = 0.02913 where id_product_attribute = 268;</v>
      </c>
      <c r="R209" s="187" t="str">
        <f t="shared" si="107"/>
        <v>INSERT INTO TSaskit ( `RefPrestashop`, `id_product_attribute`, `Designation`, `PrixMagasin`, `Categorie`, `SousCategorie`, `Actif`) VALUES (153,268,'Géotextile 12,2 m / cm', 0.2196, 'Membranes', 'Membranes sur mesure', 1);</v>
      </c>
    </row>
    <row r="210" spans="1:18" ht="14.25" customHeight="1" x14ac:dyDescent="0.25">
      <c r="A210" s="565"/>
      <c r="B210" s="277" t="s">
        <v>322</v>
      </c>
      <c r="C210" s="275"/>
      <c r="D210" s="560"/>
      <c r="E210" s="563"/>
      <c r="F210" s="6">
        <f t="shared" si="108"/>
        <v>0.01</v>
      </c>
      <c r="G210" s="6">
        <v>15.25</v>
      </c>
      <c r="H210" s="9">
        <f t="shared" si="98"/>
        <v>0.1525</v>
      </c>
      <c r="I210" s="196">
        <f t="shared" si="99"/>
        <v>0.19847875000000001</v>
      </c>
      <c r="J210" s="4">
        <f t="shared" si="102"/>
        <v>0.31386861313868608</v>
      </c>
      <c r="K210" s="634">
        <f t="shared" si="103"/>
        <v>0.27450000000000002</v>
      </c>
      <c r="L210" s="7">
        <f t="shared" si="100"/>
        <v>7.6021250000000012E-2</v>
      </c>
      <c r="M210" s="197">
        <f t="shared" si="101"/>
        <v>4.5749999999999999E-2</v>
      </c>
      <c r="N210" s="640">
        <f t="shared" si="104"/>
        <v>3.8280000000000002E-2</v>
      </c>
      <c r="O210" s="640">
        <f t="shared" si="105"/>
        <v>0.22968000000000002</v>
      </c>
      <c r="P210" s="187">
        <v>269</v>
      </c>
      <c r="Q210" s="187" t="str">
        <f t="shared" si="106"/>
        <v>update saskitps_product_attribute set price = 0.22968, weight = 0.03828 where id_product_attribute = 269;</v>
      </c>
      <c r="R210" s="187" t="str">
        <f t="shared" si="107"/>
        <v>INSERT INTO TSaskit ( `RefPrestashop`, `id_product_attribute`, `Designation`, `PrixMagasin`, `Categorie`, `SousCategorie`, `Actif`) VALUES (153,269,'Géotextile 15,25 m / cm', 0.2745, 'Membranes', 'Membranes sur mesure', 1);</v>
      </c>
    </row>
    <row r="211" spans="1:18" ht="14.25" customHeight="1" x14ac:dyDescent="0.25">
      <c r="A211" s="565"/>
      <c r="B211" s="193"/>
      <c r="C211" s="271"/>
      <c r="D211" s="561"/>
      <c r="E211" s="564"/>
      <c r="F211" s="2"/>
      <c r="G211" s="2"/>
      <c r="H211" s="2"/>
      <c r="I211" s="6"/>
      <c r="J211" s="2"/>
      <c r="K211" s="634"/>
      <c r="L211" s="7"/>
      <c r="M211" s="7"/>
    </row>
    <row r="212" spans="1:18" s="14" customFormat="1" ht="14.25" x14ac:dyDescent="0.25">
      <c r="A212" s="263"/>
      <c r="B212" s="75"/>
      <c r="C212" s="272"/>
      <c r="D212" s="561"/>
      <c r="E212" s="264"/>
      <c r="F212" s="75"/>
      <c r="G212" s="75"/>
      <c r="H212" s="75"/>
      <c r="I212" s="158"/>
      <c r="J212" s="75"/>
      <c r="K212" s="636"/>
      <c r="L212" s="158"/>
      <c r="M212" s="158"/>
    </row>
    <row r="213" spans="1:18" ht="14.25" x14ac:dyDescent="0.25">
      <c r="A213" s="17"/>
      <c r="B213" s="3"/>
      <c r="C213" s="269"/>
      <c r="D213" s="557"/>
      <c r="E213" s="2"/>
      <c r="F213" s="2"/>
      <c r="G213" s="2"/>
      <c r="H213" s="2"/>
      <c r="I213" s="6"/>
      <c r="J213" s="2"/>
      <c r="K213" s="634"/>
      <c r="L213" s="7"/>
      <c r="M213" s="7"/>
    </row>
    <row r="214" spans="1:18" ht="14.25" x14ac:dyDescent="0.25">
      <c r="A214" s="17"/>
      <c r="B214" s="3"/>
      <c r="C214" s="269"/>
      <c r="D214" s="557"/>
      <c r="E214" s="2"/>
      <c r="F214" s="2"/>
      <c r="G214" s="2"/>
      <c r="H214" s="2"/>
      <c r="I214" s="6"/>
      <c r="J214" s="2"/>
      <c r="K214" s="634"/>
      <c r="L214" s="7"/>
      <c r="M214" s="7"/>
    </row>
    <row r="215" spans="1:18" ht="14.25" x14ac:dyDescent="0.25">
      <c r="A215" s="17"/>
      <c r="B215" s="3"/>
      <c r="C215" s="269"/>
      <c r="D215" s="557"/>
      <c r="E215" s="2"/>
      <c r="F215" s="2"/>
      <c r="G215" s="2"/>
      <c r="H215" s="2"/>
      <c r="I215" s="6"/>
      <c r="J215" s="2"/>
      <c r="K215" s="634"/>
      <c r="L215" s="7"/>
      <c r="M215" s="7"/>
    </row>
    <row r="216" spans="1:18" ht="14.25" x14ac:dyDescent="0.25">
      <c r="A216" s="17"/>
      <c r="B216" s="3"/>
      <c r="C216" s="269"/>
      <c r="D216" s="557"/>
      <c r="E216" s="2"/>
      <c r="F216" s="2"/>
      <c r="G216" s="2"/>
      <c r="H216" s="2"/>
      <c r="I216" s="6"/>
      <c r="J216" s="2"/>
      <c r="K216" s="634"/>
      <c r="L216" s="7"/>
      <c r="M216" s="7"/>
    </row>
    <row r="217" spans="1:18" ht="14.25" x14ac:dyDescent="0.25">
      <c r="A217" s="17"/>
      <c r="B217" s="3"/>
      <c r="C217" s="269"/>
      <c r="D217" s="557"/>
      <c r="E217" s="2"/>
      <c r="F217" s="2"/>
      <c r="G217" s="2"/>
      <c r="H217" s="2"/>
      <c r="I217" s="6"/>
      <c r="J217" s="2"/>
      <c r="K217" s="634"/>
      <c r="L217" s="7"/>
      <c r="M217" s="7"/>
    </row>
  </sheetData>
  <mergeCells count="15">
    <mergeCell ref="E93:E151"/>
    <mergeCell ref="E153:E211"/>
    <mergeCell ref="A93:A151"/>
    <mergeCell ref="A153:A211"/>
    <mergeCell ref="H1:K8"/>
    <mergeCell ref="A10:A30"/>
    <mergeCell ref="A46:A60"/>
    <mergeCell ref="A61:A70"/>
    <mergeCell ref="A71:A78"/>
    <mergeCell ref="A79:A89"/>
    <mergeCell ref="E46:E56"/>
    <mergeCell ref="A1:G8"/>
    <mergeCell ref="E10:E25"/>
    <mergeCell ref="A31:A38"/>
    <mergeCell ref="A39:A45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L219"/>
  <sheetViews>
    <sheetView zoomScaleNormal="100" zoomScaleSheetLayoutView="90" workbookViewId="0">
      <pane xSplit="2" ySplit="10" topLeftCell="BP100" activePane="bottomRight" state="frozen"/>
      <selection pane="topRight" activeCell="D1" sqref="D1"/>
      <selection pane="bottomLeft" activeCell="A8" sqref="A8"/>
      <selection pane="bottomRight" activeCell="CI8" sqref="CI8"/>
    </sheetView>
  </sheetViews>
  <sheetFormatPr baseColWidth="10" defaultRowHeight="15" x14ac:dyDescent="0.25"/>
  <cols>
    <col min="1" max="1" width="6.42578125" style="16" customWidth="1"/>
    <col min="2" max="2" width="42.5703125" style="1" customWidth="1"/>
    <col min="3" max="4" width="7.42578125" style="1" customWidth="1"/>
    <col min="5" max="130" width="11.42578125" style="1"/>
    <col min="131" max="131" width="16.7109375" style="1" customWidth="1"/>
    <col min="132" max="137" width="11.42578125" style="1"/>
    <col min="138" max="140" width="11.5703125" style="1" customWidth="1"/>
    <col min="141" max="159" width="11.42578125" style="1"/>
    <col min="194" max="16384" width="11.42578125" style="1"/>
  </cols>
  <sheetData>
    <row r="1" spans="1:194" ht="22.5" customHeight="1" thickBot="1" x14ac:dyDescent="0.25">
      <c r="A1" s="462" t="s">
        <v>58</v>
      </c>
      <c r="B1" s="462"/>
      <c r="C1" s="462"/>
      <c r="D1" s="462"/>
      <c r="E1" s="462"/>
      <c r="F1" s="26"/>
      <c r="G1" s="26"/>
      <c r="H1" s="462"/>
      <c r="I1" s="105"/>
      <c r="J1" s="26"/>
      <c r="K1" s="26"/>
      <c r="L1" s="26"/>
      <c r="M1" s="26"/>
      <c r="N1" s="26"/>
      <c r="O1" s="26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</row>
    <row r="2" spans="1:194" s="187" customFormat="1" ht="22.5" customHeight="1" thickBot="1" x14ac:dyDescent="0.4">
      <c r="A2" s="470"/>
      <c r="B2" s="471" t="s">
        <v>734</v>
      </c>
      <c r="C2" s="577" t="str">
        <f>'Articles magasin'!G3</f>
        <v>Regards et répartiteurs</v>
      </c>
      <c r="D2" s="578"/>
      <c r="E2" s="578"/>
      <c r="F2" s="578"/>
      <c r="G2" s="578"/>
      <c r="H2" s="577" t="str">
        <f>'Articles magasin'!G3</f>
        <v>Regards et répartiteurs</v>
      </c>
      <c r="I2" s="578"/>
      <c r="J2" s="578"/>
      <c r="K2" s="578"/>
      <c r="L2" s="578"/>
      <c r="M2" s="578"/>
      <c r="N2" s="578"/>
      <c r="O2" s="577" t="str">
        <f>'Articles magasin'!G3</f>
        <v>Regards et répartiteurs</v>
      </c>
      <c r="P2" s="578"/>
      <c r="Q2" s="579"/>
      <c r="R2" s="577" t="str">
        <f>'Articles magasin'!G3</f>
        <v>Regards et répartiteurs</v>
      </c>
      <c r="S2" s="578"/>
      <c r="T2" s="578"/>
      <c r="U2" s="578"/>
      <c r="V2" s="577" t="str">
        <f>'Articles magasin'!G3</f>
        <v>Regards et répartiteurs</v>
      </c>
      <c r="W2" s="578"/>
      <c r="X2" s="578"/>
      <c r="Y2" s="578"/>
      <c r="Z2" s="578"/>
      <c r="AA2" s="578"/>
      <c r="AB2" s="578"/>
      <c r="AC2" s="578"/>
      <c r="AD2" s="579"/>
      <c r="AE2" s="580" t="str">
        <f>'Articles magasin'!H3</f>
        <v>Membranes</v>
      </c>
      <c r="AF2" s="581"/>
      <c r="AG2" s="581"/>
      <c r="AH2" s="581"/>
      <c r="AI2" s="581"/>
      <c r="AJ2" s="581"/>
      <c r="AK2" s="581"/>
      <c r="AL2" s="581"/>
      <c r="AM2" s="581"/>
      <c r="AN2" s="581"/>
      <c r="AO2" s="581"/>
      <c r="AP2" s="581"/>
      <c r="AQ2" s="581"/>
      <c r="AR2" s="581"/>
      <c r="AS2" s="581"/>
      <c r="AT2" s="581"/>
      <c r="AU2" s="581"/>
      <c r="AV2" s="581"/>
      <c r="AW2" s="581"/>
      <c r="AX2" s="581"/>
      <c r="AY2" s="581"/>
      <c r="AZ2" s="581"/>
      <c r="BA2" s="581"/>
      <c r="BB2" s="581"/>
      <c r="BC2" s="580" t="str">
        <f>'Articles magasin'!H3</f>
        <v>Membranes</v>
      </c>
      <c r="BD2" s="581"/>
      <c r="BE2" s="581"/>
      <c r="BF2" s="581"/>
      <c r="BG2" s="581"/>
      <c r="BH2" s="581"/>
      <c r="BI2" s="581"/>
      <c r="BJ2" s="581"/>
      <c r="BK2" s="581"/>
      <c r="BL2" s="581"/>
      <c r="BM2" s="581"/>
      <c r="BN2" s="581"/>
      <c r="BO2" s="581"/>
      <c r="BP2" s="581"/>
      <c r="BQ2" s="595"/>
      <c r="BR2" s="580" t="str">
        <f>'Articles magasin'!H3</f>
        <v>Membranes</v>
      </c>
      <c r="BS2" s="581"/>
      <c r="BT2" s="581"/>
      <c r="BU2" s="581"/>
      <c r="BV2" s="581"/>
      <c r="BW2" s="581"/>
      <c r="BX2" s="581"/>
      <c r="BY2" s="581"/>
      <c r="BZ2" s="581"/>
      <c r="CA2" s="581"/>
      <c r="CB2" s="581"/>
      <c r="CC2" s="581"/>
      <c r="CD2" s="581"/>
      <c r="CE2" s="581"/>
      <c r="CF2" s="581"/>
      <c r="CG2" s="581"/>
      <c r="CH2" s="595"/>
      <c r="CI2" s="580" t="str">
        <f>'Articles magasin'!H3</f>
        <v>Membranes</v>
      </c>
      <c r="CJ2" s="581"/>
      <c r="CK2" s="581"/>
      <c r="CL2" s="581"/>
      <c r="CM2" s="581"/>
      <c r="CN2" s="581"/>
      <c r="CO2" s="581"/>
      <c r="CP2" s="581"/>
      <c r="CQ2" s="581"/>
      <c r="CR2" s="581"/>
      <c r="CS2" s="581"/>
      <c r="CT2" s="581"/>
      <c r="CU2" s="581"/>
      <c r="CV2" s="581"/>
      <c r="CW2" s="581"/>
      <c r="CX2" s="581"/>
      <c r="CY2" s="595"/>
      <c r="CZ2" s="580" t="str">
        <f>'Articles magasin'!H3</f>
        <v>Membranes</v>
      </c>
      <c r="DA2" s="593"/>
      <c r="DB2" s="594"/>
      <c r="DC2" s="584" t="str">
        <f>'Articles magasin'!I3</f>
        <v>Bacs PE</v>
      </c>
      <c r="DD2" s="585"/>
      <c r="DE2" s="585"/>
      <c r="DF2" s="585"/>
      <c r="DG2" s="585"/>
      <c r="DH2" s="585"/>
      <c r="DI2" s="585"/>
      <c r="DJ2" s="585"/>
      <c r="DK2" s="585"/>
      <c r="DL2" s="586"/>
      <c r="DM2" s="584" t="str">
        <f>'Articles magasin'!I3</f>
        <v>Bacs PE</v>
      </c>
      <c r="DN2" s="585"/>
      <c r="DO2" s="586"/>
      <c r="DP2" s="584" t="str">
        <f>'Articles magasin'!I3</f>
        <v>Bacs PE</v>
      </c>
      <c r="DQ2" s="586"/>
      <c r="DR2" s="587" t="str">
        <f>'Articles magasin'!J3</f>
        <v>Postes de relevage</v>
      </c>
      <c r="DS2" s="587"/>
      <c r="DT2" s="587"/>
      <c r="DU2" s="588"/>
      <c r="DV2" s="599" t="str">
        <f>'Articles magasin'!J3</f>
        <v>Postes de relevage</v>
      </c>
      <c r="DW2" s="587"/>
      <c r="DX2" s="588"/>
      <c r="DY2" s="584" t="s">
        <v>809</v>
      </c>
      <c r="DZ2" s="585"/>
      <c r="EA2" s="586"/>
      <c r="EB2" s="596" t="str">
        <f>'Articles magasin'!L3</f>
        <v>Accessoires au détail</v>
      </c>
      <c r="EC2" s="597"/>
      <c r="ED2" s="597"/>
      <c r="EE2" s="597"/>
      <c r="EF2" s="597"/>
      <c r="EG2" s="597"/>
      <c r="EH2" s="597"/>
      <c r="EI2" s="597"/>
      <c r="EJ2" s="598"/>
      <c r="EK2" s="596" t="str">
        <f>'Articles magasin'!L3</f>
        <v>Accessoires au détail</v>
      </c>
      <c r="EL2" s="597"/>
      <c r="EM2" s="598"/>
      <c r="EN2" s="596" t="str">
        <f>'Articles magasin'!L3</f>
        <v>Accessoires au détail</v>
      </c>
      <c r="EO2" s="597"/>
      <c r="EP2" s="597"/>
      <c r="EQ2" s="597"/>
      <c r="ER2" s="597"/>
      <c r="ES2" s="597"/>
      <c r="ET2" s="598"/>
      <c r="EU2" s="596" t="str">
        <f>'Articles magasin'!L3</f>
        <v>Accessoires au détail</v>
      </c>
      <c r="EV2" s="593"/>
      <c r="EW2" s="594"/>
      <c r="EX2" s="584" t="str">
        <f>'Articles magasin'!M3</f>
        <v>Outillage</v>
      </c>
      <c r="EY2" s="585"/>
      <c r="EZ2" s="585"/>
      <c r="FA2" s="586"/>
      <c r="FB2" s="584" t="s">
        <v>730</v>
      </c>
      <c r="FC2" s="586"/>
    </row>
    <row r="3" spans="1:194" s="489" customFormat="1" ht="21.75" customHeight="1" thickBot="1" x14ac:dyDescent="0.4">
      <c r="B3" s="490" t="s">
        <v>735</v>
      </c>
      <c r="C3" s="574" t="str">
        <f>'Articles magasin'!G4</f>
        <v>Distribution gravitaire</v>
      </c>
      <c r="D3" s="575"/>
      <c r="E3" s="575"/>
      <c r="F3" s="575"/>
      <c r="G3" s="576"/>
      <c r="H3" s="574" t="str">
        <f>'Articles magasin'!G5</f>
        <v>Distribution relevage</v>
      </c>
      <c r="I3" s="575"/>
      <c r="J3" s="575"/>
      <c r="K3" s="575"/>
      <c r="L3" s="575"/>
      <c r="M3" s="575"/>
      <c r="N3" s="576"/>
      <c r="O3" s="574" t="str">
        <f>'Articles magasin'!G6</f>
        <v>Répartition</v>
      </c>
      <c r="P3" s="575"/>
      <c r="Q3" s="576"/>
      <c r="R3" s="574" t="str">
        <f>'Articles magasin'!G7</f>
        <v>Boîtiers de sortie</v>
      </c>
      <c r="S3" s="575"/>
      <c r="T3" s="575"/>
      <c r="U3" s="576"/>
      <c r="V3" s="574" t="str">
        <f>'Articles magasin'!G8</f>
        <v>Regards au détail</v>
      </c>
      <c r="W3" s="575"/>
      <c r="X3" s="575"/>
      <c r="Y3" s="575"/>
      <c r="Z3" s="575"/>
      <c r="AA3" s="575"/>
      <c r="AB3" s="575"/>
      <c r="AC3" s="575"/>
      <c r="AD3" s="576"/>
      <c r="AE3" s="574" t="str">
        <f>'Articles magasin'!H4</f>
        <v>Sandwich EPDM - géotextile FV</v>
      </c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576"/>
      <c r="BC3" s="574" t="str">
        <f>'Articles magasin'!H5</f>
        <v>Sandwich EPDM - géotextile FH</v>
      </c>
      <c r="BD3" s="575"/>
      <c r="BE3" s="575"/>
      <c r="BF3" s="575"/>
      <c r="BG3" s="575"/>
      <c r="BH3" s="575"/>
      <c r="BI3" s="575"/>
      <c r="BJ3" s="575"/>
      <c r="BK3" s="575"/>
      <c r="BL3" s="575"/>
      <c r="BM3" s="575"/>
      <c r="BN3" s="575"/>
      <c r="BO3" s="575"/>
      <c r="BP3" s="575"/>
      <c r="BQ3" s="576"/>
      <c r="BR3" s="589" t="s">
        <v>289</v>
      </c>
      <c r="BS3" s="582"/>
      <c r="BT3" s="582"/>
      <c r="BU3" s="582"/>
      <c r="BV3" s="582"/>
      <c r="BW3" s="582"/>
      <c r="BX3" s="582"/>
      <c r="BY3" s="582"/>
      <c r="BZ3" s="582"/>
      <c r="CA3" s="582"/>
      <c r="CB3" s="582"/>
      <c r="CC3" s="582"/>
      <c r="CD3" s="582"/>
      <c r="CE3" s="582"/>
      <c r="CF3" s="582"/>
      <c r="CG3" s="582"/>
      <c r="CH3" s="583"/>
      <c r="CI3" s="589" t="s">
        <v>290</v>
      </c>
      <c r="CJ3" s="582"/>
      <c r="CK3" s="582"/>
      <c r="CL3" s="582"/>
      <c r="CM3" s="582"/>
      <c r="CN3" s="582"/>
      <c r="CO3" s="582"/>
      <c r="CP3" s="582"/>
      <c r="CQ3" s="582"/>
      <c r="CR3" s="582"/>
      <c r="CS3" s="582"/>
      <c r="CT3" s="582"/>
      <c r="CU3" s="582"/>
      <c r="CV3" s="582"/>
      <c r="CW3" s="582"/>
      <c r="CX3" s="582"/>
      <c r="CY3" s="583"/>
      <c r="CZ3" s="590" t="str">
        <f>'Articles magasin'!H7</f>
        <v>Accessoires membranes</v>
      </c>
      <c r="DA3" s="591"/>
      <c r="DB3" s="592"/>
      <c r="DC3" s="574" t="str">
        <f>'Articles magasin'!I4</f>
        <v>Kits bacs</v>
      </c>
      <c r="DD3" s="575"/>
      <c r="DE3" s="575"/>
      <c r="DF3" s="575"/>
      <c r="DG3" s="575"/>
      <c r="DH3" s="575"/>
      <c r="DI3" s="575"/>
      <c r="DJ3" s="575"/>
      <c r="DK3" s="575"/>
      <c r="DL3" s="575"/>
      <c r="DM3" s="574" t="str">
        <f>'Articles magasin'!I5</f>
        <v>Bacs à l'unité</v>
      </c>
      <c r="DN3" s="582"/>
      <c r="DO3" s="583"/>
      <c r="DP3" s="574" t="str">
        <f>'Articles magasin'!I6</f>
        <v>Accessoires bacs</v>
      </c>
      <c r="DQ3" s="576"/>
      <c r="DR3" s="575" t="str">
        <f>'Articles magasin'!J4</f>
        <v>Eaux chargées D50</v>
      </c>
      <c r="DS3" s="575"/>
      <c r="DT3" s="575"/>
      <c r="DU3" s="575"/>
      <c r="DV3" s="575" t="str">
        <f>'Articles magasin'!J5</f>
        <v>Eaux chargées D63</v>
      </c>
      <c r="DW3" s="575"/>
      <c r="DX3" s="576"/>
      <c r="DY3" s="502" t="str">
        <f>'Articles magasin'!K4</f>
        <v>Kit caillebotis maille 5x5</v>
      </c>
      <c r="DZ3" s="589" t="str">
        <f>'Articles magasin'!K5</f>
        <v>Kit grilles fil maille 5x5</v>
      </c>
      <c r="EA3" s="583"/>
      <c r="EB3" s="574" t="str">
        <f>'Articles magasin'!L4</f>
        <v>Vannes</v>
      </c>
      <c r="EC3" s="575"/>
      <c r="ED3" s="575"/>
      <c r="EE3" s="575"/>
      <c r="EF3" s="575"/>
      <c r="EG3" s="575"/>
      <c r="EH3" s="575"/>
      <c r="EI3" s="575"/>
      <c r="EJ3" s="576"/>
      <c r="EK3" s="574" t="str">
        <f>'Articles magasin'!L5</f>
        <v>Tuyauterie</v>
      </c>
      <c r="EL3" s="575"/>
      <c r="EM3" s="576"/>
      <c r="EN3" s="574" t="str">
        <f>'Articles magasin'!L6</f>
        <v>Etanchéité</v>
      </c>
      <c r="EO3" s="575"/>
      <c r="EP3" s="575"/>
      <c r="EQ3" s="575"/>
      <c r="ER3" s="575"/>
      <c r="ES3" s="575"/>
      <c r="ET3" s="576"/>
      <c r="EU3" s="600" t="str">
        <f>'Articles magasin'!L7</f>
        <v>Autres</v>
      </c>
      <c r="EV3" s="593"/>
      <c r="EW3" s="594"/>
      <c r="EX3" s="600" t="str">
        <f>'Articles magasin'!M4</f>
        <v>Scies cloches</v>
      </c>
      <c r="EY3" s="601"/>
      <c r="EZ3" s="601"/>
      <c r="FA3" s="602"/>
      <c r="FB3" s="484"/>
      <c r="FC3" s="485"/>
    </row>
    <row r="4" spans="1:194" ht="95.25" x14ac:dyDescent="0.2">
      <c r="A4" s="18" t="s">
        <v>18</v>
      </c>
      <c r="B4" s="28" t="s">
        <v>44</v>
      </c>
      <c r="C4" s="99" t="str">
        <f>'Articles magasin'!C5</f>
        <v>Y droit</v>
      </c>
      <c r="D4" s="27" t="str">
        <f>'Articles magasin'!C6</f>
        <v>Y gauche</v>
      </c>
      <c r="E4" s="27" t="str">
        <f>'Articles magasin'!C7</f>
        <v>Vannes guillotines</v>
      </c>
      <c r="F4" s="27" t="s">
        <v>837</v>
      </c>
      <c r="G4" s="100"/>
      <c r="H4" s="99" t="s">
        <v>838</v>
      </c>
      <c r="I4" s="27" t="s">
        <v>839</v>
      </c>
      <c r="J4" s="27" t="s">
        <v>840</v>
      </c>
      <c r="K4" s="27" t="s">
        <v>843</v>
      </c>
      <c r="L4" s="27" t="s">
        <v>842</v>
      </c>
      <c r="M4" s="27" t="s">
        <v>841</v>
      </c>
      <c r="N4" s="100"/>
      <c r="O4" s="99" t="s">
        <v>845</v>
      </c>
      <c r="P4" s="27" t="str">
        <f>'Articles magasin'!C18</f>
        <v>Répartiteurs gravitaire</v>
      </c>
      <c r="Q4" s="100"/>
      <c r="R4" s="99" t="s">
        <v>846</v>
      </c>
      <c r="S4" s="27" t="s">
        <v>847</v>
      </c>
      <c r="T4" s="27" t="s">
        <v>961</v>
      </c>
      <c r="U4" s="100"/>
      <c r="V4" s="182" t="s">
        <v>848</v>
      </c>
      <c r="W4" s="27" t="s">
        <v>957</v>
      </c>
      <c r="X4" s="27" t="s">
        <v>958</v>
      </c>
      <c r="Y4" s="27" t="s">
        <v>849</v>
      </c>
      <c r="Z4" s="27" t="s">
        <v>847</v>
      </c>
      <c r="AA4" s="27" t="s">
        <v>959</v>
      </c>
      <c r="AB4" s="27" t="s">
        <v>960</v>
      </c>
      <c r="AC4" s="27" t="s">
        <v>844</v>
      </c>
      <c r="AD4" s="100"/>
      <c r="AE4" s="182" t="str">
        <f>'Articles magasin'!C32</f>
        <v>2EH (2,5x1,6)</v>
      </c>
      <c r="AF4" s="59" t="str">
        <f>'Articles magasin'!C33</f>
        <v>3EH (3x2)</v>
      </c>
      <c r="AG4" s="59" t="str">
        <f>'Articles magasin'!C34</f>
        <v>4EH (4x2)</v>
      </c>
      <c r="AH4" s="59" t="str">
        <f>'Articles magasin'!C35</f>
        <v>5EH (4x2,5)</v>
      </c>
      <c r="AI4" s="59" t="str">
        <f>'Articles magasin'!C36</f>
        <v>6EH (4x3)</v>
      </c>
      <c r="AJ4" s="59" t="str">
        <f>'Articles magasin'!C37</f>
        <v>6EH (6x2)</v>
      </c>
      <c r="AK4" s="59" t="str">
        <f>'Articles magasin'!C38</f>
        <v>6EH (8x1,5)</v>
      </c>
      <c r="AL4" s="59" t="str">
        <f>'Articles magasin'!C39</f>
        <v>7EH (4x3,5)</v>
      </c>
      <c r="AM4" s="59" t="str">
        <f>'Articles magasin'!C40</f>
        <v>8EH (4x4)</v>
      </c>
      <c r="AN4" s="59" t="str">
        <f>'Articles magasin'!C41</f>
        <v>8 EH (8x2)</v>
      </c>
      <c r="AO4" s="59" t="str">
        <f>'Articles magasin'!C42</f>
        <v>9EH (4x4,5)</v>
      </c>
      <c r="AP4" s="59" t="str">
        <f>'Articles magasin'!C43</f>
        <v>10EH (4x5)</v>
      </c>
      <c r="AQ4" s="59" t="str">
        <f>'Articles magasin'!C44</f>
        <v>10EH (8x2,5)</v>
      </c>
      <c r="AR4" s="59" t="str">
        <f>'Articles magasin'!C45</f>
        <v>10EH (10x2)</v>
      </c>
      <c r="AS4" s="59" t="str">
        <f>'Articles magasin'!C46</f>
        <v>12EH (6x4)</v>
      </c>
      <c r="AT4" s="59" t="str">
        <f>'Articles magasin'!C47</f>
        <v>12EH (8x3)</v>
      </c>
      <c r="AU4" s="59" t="str">
        <f>'Articles magasin'!C48</f>
        <v>14EH (7x4)</v>
      </c>
      <c r="AV4" s="59" t="str">
        <f>'Articles magasin'!C49</f>
        <v>14EH (8x3,5)</v>
      </c>
      <c r="AW4" s="59" t="str">
        <f>'Articles magasin'!C50</f>
        <v>16EH (8x4)</v>
      </c>
      <c r="AX4" s="59" t="str">
        <f>'Articles magasin'!C51</f>
        <v>18EH (9x4)</v>
      </c>
      <c r="AY4" s="59" t="str">
        <f>'Articles magasin'!C52</f>
        <v>18EH (8x4,5)</v>
      </c>
      <c r="AZ4" s="59" t="str">
        <f>'Articles magasin'!C53</f>
        <v>20EH (8x5)</v>
      </c>
      <c r="BA4" s="59" t="str">
        <f>'Articles magasin'!C54</f>
        <v>20EH (10x4)</v>
      </c>
      <c r="BB4" s="122"/>
      <c r="BC4" s="59" t="str">
        <f>'Articles magasin'!C56</f>
        <v>3EH (1,5x4)</v>
      </c>
      <c r="BD4" s="59" t="str">
        <f>'Articles magasin'!C57</f>
        <v>2EH (1,25x3,2)</v>
      </c>
      <c r="BE4" s="59" t="str">
        <f>'Articles magasin'!C58</f>
        <v>4EH (2x4)</v>
      </c>
      <c r="BF4" s="59" t="str">
        <f>'Articles magasin'!C59</f>
        <v>5EH (2x5)</v>
      </c>
      <c r="BG4" s="59" t="str">
        <f>'Articles magasin'!C60</f>
        <v>6EH (2x6)</v>
      </c>
      <c r="BH4" s="59" t="str">
        <f>'Articles magasin'!C61</f>
        <v>7EH (2x7)</v>
      </c>
      <c r="BI4" s="59" t="str">
        <f>'Articles magasin'!C62</f>
        <v>8EH (2x8)</v>
      </c>
      <c r="BJ4" s="59" t="str">
        <f>'Articles magasin'!C63</f>
        <v>9EH (2,5x7,2)</v>
      </c>
      <c r="BK4" s="59" t="str">
        <f>'Articles magasin'!C64</f>
        <v>10EH (2,5x8)</v>
      </c>
      <c r="BL4" s="59" t="str">
        <f>'Articles magasin'!C65</f>
        <v>12EH (2,5x9)</v>
      </c>
      <c r="BM4" s="59" t="str">
        <f>'Articles magasin'!C66</f>
        <v>14EH (2,8x10)</v>
      </c>
      <c r="BN4" s="59" t="str">
        <f>'Articles magasin'!C67</f>
        <v>16EH (3x10,7)</v>
      </c>
      <c r="BO4" s="59" t="str">
        <f>'Articles magasin'!C68</f>
        <v>18EH (3x12)</v>
      </c>
      <c r="BP4" s="59" t="str">
        <f>'Articles magasin'!C69</f>
        <v>20EH (3,2x12,5)</v>
      </c>
      <c r="BQ4" s="122"/>
      <c r="BR4" s="184" t="str">
        <f>Achats!B135</f>
        <v>EPDM 2,49</v>
      </c>
      <c r="BS4" s="89" t="str">
        <f>Achats!B136</f>
        <v>EPDM 3,05</v>
      </c>
      <c r="BT4" s="89" t="str">
        <f>Achats!B137</f>
        <v>EPDM 3,68</v>
      </c>
      <c r="BU4" s="89" t="str">
        <f>Achats!B138</f>
        <v>EPDM 4,27</v>
      </c>
      <c r="BV4" s="89" t="str">
        <f>Achats!B139</f>
        <v>EPDM 4,88</v>
      </c>
      <c r="BW4" s="89" t="str">
        <f>Achats!B140</f>
        <v>EPDM 5,49</v>
      </c>
      <c r="BX4" s="89" t="str">
        <f>Achats!B141</f>
        <v>EPDM 6,1</v>
      </c>
      <c r="BY4" s="89" t="str">
        <f>Achats!B142</f>
        <v>EPDM 6,71</v>
      </c>
      <c r="BZ4" s="89" t="str">
        <f>Achats!B143</f>
        <v>EPDM 7,32</v>
      </c>
      <c r="CA4" s="89" t="str">
        <f>Achats!B144</f>
        <v>EPDM 7,62</v>
      </c>
      <c r="CB4" s="89" t="str">
        <f>Achats!B145</f>
        <v>EPDM 7,92</v>
      </c>
      <c r="CC4" s="89" t="str">
        <f>Achats!B146</f>
        <v>EPDM 8,53</v>
      </c>
      <c r="CD4" s="89" t="str">
        <f>Achats!B147</f>
        <v>EPDM 9,15</v>
      </c>
      <c r="CE4" s="89" t="str">
        <f>Achats!B148</f>
        <v>EPDM 10,97</v>
      </c>
      <c r="CF4" s="89" t="str">
        <f>Achats!B149</f>
        <v>EPDM 12,2</v>
      </c>
      <c r="CG4" s="89" t="str">
        <f>Achats!B150</f>
        <v>EPDM 15,25</v>
      </c>
      <c r="CH4" s="122"/>
      <c r="CI4" s="184" t="str">
        <f>Achats!B195</f>
        <v>Géotextile 2,49</v>
      </c>
      <c r="CJ4" s="89" t="str">
        <f>Achats!B196</f>
        <v>Géotextile 3,05</v>
      </c>
      <c r="CK4" s="89" t="str">
        <f>Achats!B197</f>
        <v>Géotextile 3,68</v>
      </c>
      <c r="CL4" s="89" t="str">
        <f>Achats!B198</f>
        <v>Géotextile 4,27</v>
      </c>
      <c r="CM4" s="89" t="str">
        <f>Achats!B199</f>
        <v>Géotextile 4,88</v>
      </c>
      <c r="CN4" s="89" t="str">
        <f>Achats!B200</f>
        <v>Géotextile 5,49</v>
      </c>
      <c r="CO4" s="89" t="str">
        <f>Achats!B201</f>
        <v>Géotextile 6,1</v>
      </c>
      <c r="CP4" s="89" t="str">
        <f>Achats!B202</f>
        <v>Géotextile 6,71</v>
      </c>
      <c r="CQ4" s="89" t="str">
        <f>Achats!B203</f>
        <v>Géotextile 7,32</v>
      </c>
      <c r="CR4" s="89" t="str">
        <f>Achats!B204</f>
        <v>Géotextile 7,62</v>
      </c>
      <c r="CS4" s="89" t="str">
        <f>Achats!B205</f>
        <v>Géotextile 7,92</v>
      </c>
      <c r="CT4" s="89" t="str">
        <f>Achats!B206</f>
        <v>Géotextile 8,53</v>
      </c>
      <c r="CU4" s="89" t="str">
        <f>Achats!B207</f>
        <v>Géotextile 9,15</v>
      </c>
      <c r="CV4" s="89" t="str">
        <f>Achats!B208</f>
        <v>Géotextile 10,97</v>
      </c>
      <c r="CW4" s="89" t="str">
        <f>Achats!B209</f>
        <v>Géotextile 12,2</v>
      </c>
      <c r="CX4" s="89" t="str">
        <f>Achats!B210</f>
        <v>Géotextile 15,25</v>
      </c>
      <c r="CY4" s="122"/>
      <c r="CZ4" s="474" t="str">
        <f>'Articles magasin'!C74</f>
        <v>Colle EPDM</v>
      </c>
      <c r="DA4" s="27" t="str">
        <f>'Articles magasin'!C75</f>
        <v>Kit réparation EPDM</v>
      </c>
      <c r="DB4" s="475"/>
      <c r="DC4" s="184" t="str">
        <f>'Articles magasin'!C81</f>
        <v>FV 3EH kit complet piéton (avec barre et caillebotis)</v>
      </c>
      <c r="DD4" s="504" t="s">
        <v>810</v>
      </c>
      <c r="DE4" s="504" t="str">
        <f>'Articles magasin'!C80</f>
        <v>FV 2.5EH kit complet piéton (avec barre et caillebotis)</v>
      </c>
      <c r="DF4" s="59" t="str">
        <f>'Articles magasin'!C78</f>
        <v>FV 5EH kit complet piéton (avec barre et caillebotis)</v>
      </c>
      <c r="DG4" s="59" t="s">
        <v>796</v>
      </c>
      <c r="DH4" s="59" t="str">
        <f>'Articles magasin'!C79</f>
        <v>FV 6EH kit complet piéton (avec barre et caillebotis)</v>
      </c>
      <c r="DI4" s="59" t="str">
        <f>'Articles magasin'!C82</f>
        <v>FV 10EH kit complet piéton (avec barre et caillebotis)</v>
      </c>
      <c r="DJ4" s="59" t="str">
        <f>'Articles magasin'!C83</f>
        <v>FV 12EH kit complet piéton (avec barre et caillebotis)</v>
      </c>
      <c r="DK4" s="59" t="str">
        <f>'Articles magasin'!C84</f>
        <v>FV 20EH kit complet piéton (avec barre et caillebotis)</v>
      </c>
      <c r="DL4" s="183"/>
      <c r="DM4" s="474" t="str">
        <f>'Articles magasin'!C86</f>
        <v>BFV5</v>
      </c>
      <c r="DN4" s="27" t="str">
        <f>'Articles magasin'!C87</f>
        <v>BFV6</v>
      </c>
      <c r="DO4" s="100"/>
      <c r="DP4" s="27" t="str">
        <f>'Articles magasin'!C89</f>
        <v>Barre de renfort à l'unité pour bac JA-FV 2,5</v>
      </c>
      <c r="DQ4" s="100" t="s">
        <v>897</v>
      </c>
      <c r="DR4" s="182" t="str">
        <f>'Articles magasin'!C92</f>
        <v>SPR-1200-50</v>
      </c>
      <c r="DS4" s="182" t="str">
        <f>'Articles magasin'!C93</f>
        <v>SPR-900-50</v>
      </c>
      <c r="DT4" s="182" t="str">
        <f>'Articles magasin'!C94</f>
        <v>SPR-600-50</v>
      </c>
      <c r="DU4" s="182"/>
      <c r="DV4" s="182" t="s">
        <v>604</v>
      </c>
      <c r="DW4" s="182" t="s">
        <v>605</v>
      </c>
      <c r="DX4" s="336"/>
      <c r="DY4" s="27" t="str">
        <f>'Articles magasin'!C104</f>
        <v>FV bacs 5EH</v>
      </c>
      <c r="DZ4" s="27" t="str">
        <f>'Articles magasin'!C106</f>
        <v>FV bacs 5EH</v>
      </c>
      <c r="EA4" s="100"/>
      <c r="EB4" s="99" t="str">
        <f>'Articles magasin'!C109</f>
        <v>Guillotine D50</v>
      </c>
      <c r="EC4" s="27" t="str">
        <f>'Articles magasin'!C110</f>
        <v>Guillotine D63</v>
      </c>
      <c r="ED4" s="27" t="str">
        <f>'Articles magasin'!C111</f>
        <v>Guillotine D110</v>
      </c>
      <c r="EE4" s="27" t="str">
        <f>'Articles magasin'!C112</f>
        <v>3 voies D50</v>
      </c>
      <c r="EF4" s="27" t="str">
        <f>'Articles magasin'!C113</f>
        <v>3 voies D63</v>
      </c>
      <c r="EG4" s="27" t="str">
        <f>'Articles magasin'!C114</f>
        <v>3 voies D50 motorisée</v>
      </c>
      <c r="EH4" s="27" t="str">
        <f>'Articles magasin'!C115</f>
        <v>3 voies D63 motorisée</v>
      </c>
      <c r="EI4" s="27" t="str">
        <f>'Articles magasin'!C116</f>
        <v>Pelle pour Y</v>
      </c>
      <c r="EJ4" s="100"/>
      <c r="EK4" s="99"/>
      <c r="EL4" s="27" t="str">
        <f>'Articles magasin'!C118</f>
        <v>Réduction PVC 110-100</v>
      </c>
      <c r="EM4" s="100"/>
      <c r="EN4" s="99" t="str">
        <f>'Articles magasin'!C120</f>
        <v>Joint forsheda D50</v>
      </c>
      <c r="EO4" s="27" t="str">
        <f>'Articles magasin'!C121</f>
        <v>Joint forsheda D63</v>
      </c>
      <c r="EP4" s="27" t="str">
        <f>'Articles magasin'!C122</f>
        <v>Joint forsheda D100</v>
      </c>
      <c r="EQ4" s="27" t="str">
        <f>'Articles magasin'!C123</f>
        <v>Traversée de parois D50</v>
      </c>
      <c r="ER4" s="27" t="str">
        <f>'Articles magasin'!C124</f>
        <v>Traversée de parois D63</v>
      </c>
      <c r="ES4" s="27" t="str">
        <f>'Articles magasin'!C125</f>
        <v>Traversée de parois D110</v>
      </c>
      <c r="ET4" s="100"/>
      <c r="EU4" s="89" t="str">
        <f>'Articles magasin'!C127</f>
        <v>Dalle de chanvre (1 m²)</v>
      </c>
      <c r="EV4" s="89" t="str">
        <f>'Articles magasin'!C128</f>
        <v>Barrière anti-racine (prix au ml)</v>
      </c>
      <c r="EW4" s="89"/>
      <c r="EX4" s="488" t="str">
        <f>'Articles magasin'!C131</f>
        <v>D60</v>
      </c>
      <c r="EY4" s="89" t="str">
        <f>'Articles magasin'!C132</f>
        <v>D70</v>
      </c>
      <c r="EZ4" s="89" t="str">
        <f>'Articles magasin'!C133</f>
        <v>D102</v>
      </c>
      <c r="FA4" s="122" t="str">
        <f>'Articles magasin'!C134</f>
        <v>D108</v>
      </c>
      <c r="FB4" s="473" t="str">
        <f>Achats!B88</f>
        <v>Elingues</v>
      </c>
      <c r="FC4" s="122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4" ht="30.75" customHeight="1" x14ac:dyDescent="0.2">
      <c r="A5" s="27"/>
      <c r="B5" s="340" t="s">
        <v>87</v>
      </c>
      <c r="C5" s="348" t="s">
        <v>542</v>
      </c>
      <c r="D5" s="280" t="s">
        <v>543</v>
      </c>
      <c r="E5" s="280" t="s">
        <v>544</v>
      </c>
      <c r="F5" s="280" t="s">
        <v>566</v>
      </c>
      <c r="G5" s="321"/>
      <c r="H5" s="282" t="s">
        <v>554</v>
      </c>
      <c r="I5" s="280" t="s">
        <v>555</v>
      </c>
      <c r="J5" s="280" t="s">
        <v>556</v>
      </c>
      <c r="K5" s="280" t="s">
        <v>557</v>
      </c>
      <c r="L5" s="280" t="s">
        <v>553</v>
      </c>
      <c r="M5" s="280" t="s">
        <v>558</v>
      </c>
      <c r="N5" s="321"/>
      <c r="O5" s="282" t="s">
        <v>285</v>
      </c>
      <c r="P5" s="280"/>
      <c r="Q5" s="321"/>
      <c r="R5" s="282" t="s">
        <v>541</v>
      </c>
      <c r="S5" s="280" t="s">
        <v>706</v>
      </c>
      <c r="T5" s="493"/>
      <c r="U5" s="321"/>
      <c r="V5" s="310" t="s">
        <v>540</v>
      </c>
      <c r="W5" s="280" t="s">
        <v>691</v>
      </c>
      <c r="X5" s="280" t="s">
        <v>478</v>
      </c>
      <c r="Y5" s="280" t="s">
        <v>539</v>
      </c>
      <c r="Z5" s="280" t="s">
        <v>538</v>
      </c>
      <c r="AA5" s="493"/>
      <c r="AB5" s="493"/>
      <c r="AC5" s="280" t="s">
        <v>286</v>
      </c>
      <c r="AD5" s="321"/>
      <c r="AE5" s="310" t="s">
        <v>875</v>
      </c>
      <c r="AF5" s="281" t="s">
        <v>514</v>
      </c>
      <c r="AG5" s="281" t="s">
        <v>515</v>
      </c>
      <c r="AH5" s="281" t="s">
        <v>813</v>
      </c>
      <c r="AI5" s="281" t="s">
        <v>516</v>
      </c>
      <c r="AJ5" s="281" t="s">
        <v>517</v>
      </c>
      <c r="AK5" s="281" t="s">
        <v>518</v>
      </c>
      <c r="AL5" s="281" t="s">
        <v>876</v>
      </c>
      <c r="AM5" s="281" t="s">
        <v>519</v>
      </c>
      <c r="AN5" s="281" t="s">
        <v>520</v>
      </c>
      <c r="AO5" s="281" t="s">
        <v>877</v>
      </c>
      <c r="AP5" s="281" t="s">
        <v>521</v>
      </c>
      <c r="AQ5" s="281" t="s">
        <v>522</v>
      </c>
      <c r="AR5" s="281" t="s">
        <v>523</v>
      </c>
      <c r="AS5" s="281" t="s">
        <v>524</v>
      </c>
      <c r="AT5" s="281" t="s">
        <v>525</v>
      </c>
      <c r="AU5" s="281" t="s">
        <v>878</v>
      </c>
      <c r="AV5" s="281" t="s">
        <v>879</v>
      </c>
      <c r="AW5" s="281" t="s">
        <v>526</v>
      </c>
      <c r="AX5" s="281" t="s">
        <v>880</v>
      </c>
      <c r="AY5" s="281" t="s">
        <v>881</v>
      </c>
      <c r="AZ5" s="281" t="s">
        <v>527</v>
      </c>
      <c r="BA5" s="281" t="s">
        <v>528</v>
      </c>
      <c r="BB5" s="350"/>
      <c r="BC5" s="281" t="s">
        <v>882</v>
      </c>
      <c r="BD5" s="281" t="s">
        <v>529</v>
      </c>
      <c r="BE5" s="281" t="s">
        <v>530</v>
      </c>
      <c r="BF5" s="281" t="s">
        <v>531</v>
      </c>
      <c r="BG5" s="281" t="s">
        <v>532</v>
      </c>
      <c r="BH5" s="281" t="s">
        <v>883</v>
      </c>
      <c r="BI5" s="281" t="s">
        <v>533</v>
      </c>
      <c r="BJ5" s="281" t="s">
        <v>884</v>
      </c>
      <c r="BK5" s="281" t="s">
        <v>534</v>
      </c>
      <c r="BL5" s="281" t="s">
        <v>535</v>
      </c>
      <c r="BM5" s="281" t="s">
        <v>885</v>
      </c>
      <c r="BN5" s="281" t="s">
        <v>536</v>
      </c>
      <c r="BO5" s="281" t="s">
        <v>886</v>
      </c>
      <c r="BP5" s="281" t="s">
        <v>537</v>
      </c>
      <c r="BQ5" s="350"/>
      <c r="BR5" s="194" t="s">
        <v>564</v>
      </c>
      <c r="BS5" s="191" t="s">
        <v>565</v>
      </c>
      <c r="BT5" s="191"/>
      <c r="BU5" s="191"/>
      <c r="BV5" s="191"/>
      <c r="BW5" s="191"/>
      <c r="BX5" s="191"/>
      <c r="BY5" s="191"/>
      <c r="BZ5" s="191"/>
      <c r="CA5" s="191"/>
      <c r="CB5" s="191"/>
      <c r="CC5" s="191"/>
      <c r="CD5" s="191"/>
      <c r="CE5" s="191"/>
      <c r="CF5" s="191"/>
      <c r="CG5" s="191"/>
      <c r="CH5" s="195"/>
      <c r="CI5" s="194"/>
      <c r="CJ5" s="191"/>
      <c r="CK5" s="191"/>
      <c r="CL5" s="191"/>
      <c r="CM5" s="191"/>
      <c r="CN5" s="191"/>
      <c r="CO5" s="191"/>
      <c r="CP5" s="191"/>
      <c r="CQ5" s="191"/>
      <c r="CR5" s="191"/>
      <c r="CS5" s="191"/>
      <c r="CT5" s="191"/>
      <c r="CU5" s="191"/>
      <c r="CV5" s="191"/>
      <c r="CW5" s="191"/>
      <c r="CX5" s="191"/>
      <c r="CY5" s="195"/>
      <c r="CZ5" s="282" t="s">
        <v>692</v>
      </c>
      <c r="DA5" s="280" t="s">
        <v>506</v>
      </c>
      <c r="DB5" s="476"/>
      <c r="DC5" s="351" t="s">
        <v>559</v>
      </c>
      <c r="DD5" s="281" t="s">
        <v>811</v>
      </c>
      <c r="DE5" s="281" t="s">
        <v>812</v>
      </c>
      <c r="DF5" s="281" t="s">
        <v>807</v>
      </c>
      <c r="DG5" s="281" t="s">
        <v>808</v>
      </c>
      <c r="DH5" s="303" t="s">
        <v>560</v>
      </c>
      <c r="DI5" s="303" t="s">
        <v>561</v>
      </c>
      <c r="DJ5" s="303" t="s">
        <v>562</v>
      </c>
      <c r="DK5" s="303" t="s">
        <v>563</v>
      </c>
      <c r="DL5" s="283"/>
      <c r="DM5" s="493" t="s">
        <v>552</v>
      </c>
      <c r="DN5" s="493" t="s">
        <v>739</v>
      </c>
      <c r="DO5" s="321"/>
      <c r="DP5" s="493" t="s">
        <v>898</v>
      </c>
      <c r="DQ5" s="321" t="s">
        <v>896</v>
      </c>
      <c r="DR5" s="310" t="s">
        <v>601</v>
      </c>
      <c r="DS5" s="280" t="s">
        <v>602</v>
      </c>
      <c r="DT5" s="493" t="s">
        <v>603</v>
      </c>
      <c r="DU5" s="280"/>
      <c r="DV5" s="280" t="str">
        <f>'Articles magasin'!C96</f>
        <v>SPR-1200-63</v>
      </c>
      <c r="DW5" s="280" t="str">
        <f>'Articles magasin'!C97</f>
        <v>SPR-900-63</v>
      </c>
      <c r="DX5" s="321"/>
      <c r="DY5" s="280" t="s">
        <v>689</v>
      </c>
      <c r="DZ5" s="280" t="s">
        <v>690</v>
      </c>
      <c r="EA5" s="321"/>
      <c r="EB5" s="282" t="s">
        <v>495</v>
      </c>
      <c r="EC5" s="280" t="s">
        <v>496</v>
      </c>
      <c r="ED5" s="280" t="s">
        <v>497</v>
      </c>
      <c r="EE5" s="280" t="s">
        <v>509</v>
      </c>
      <c r="EF5" s="280" t="s">
        <v>510</v>
      </c>
      <c r="EG5" s="280" t="s">
        <v>511</v>
      </c>
      <c r="EH5" s="280" t="s">
        <v>512</v>
      </c>
      <c r="EI5" s="280" t="s">
        <v>498</v>
      </c>
      <c r="EJ5" s="321"/>
      <c r="EK5" s="304"/>
      <c r="EL5" s="280" t="s">
        <v>492</v>
      </c>
      <c r="EM5" s="321"/>
      <c r="EN5" s="282" t="s">
        <v>499</v>
      </c>
      <c r="EO5" s="280" t="s">
        <v>500</v>
      </c>
      <c r="EP5" s="280" t="s">
        <v>501</v>
      </c>
      <c r="EQ5" s="280" t="s">
        <v>502</v>
      </c>
      <c r="ER5" s="280" t="s">
        <v>579</v>
      </c>
      <c r="ES5" s="280" t="s">
        <v>513</v>
      </c>
      <c r="ET5" s="321"/>
      <c r="EU5" s="280" t="s">
        <v>504</v>
      </c>
      <c r="EV5" s="283" t="s">
        <v>505</v>
      </c>
      <c r="EW5" s="283"/>
      <c r="EX5" s="486" t="s">
        <v>697</v>
      </c>
      <c r="EY5" s="283" t="s">
        <v>700</v>
      </c>
      <c r="EZ5" s="283" t="s">
        <v>703</v>
      </c>
      <c r="FA5" s="321" t="s">
        <v>704</v>
      </c>
      <c r="FB5" s="494"/>
      <c r="FC5" s="339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</row>
    <row r="6" spans="1:194" s="544" customFormat="1" ht="42.75" customHeight="1" x14ac:dyDescent="0.2">
      <c r="A6" s="524"/>
      <c r="B6" s="525" t="s">
        <v>921</v>
      </c>
      <c r="C6" s="526" t="s">
        <v>909</v>
      </c>
      <c r="D6" s="527" t="s">
        <v>909</v>
      </c>
      <c r="E6" s="527" t="s">
        <v>922</v>
      </c>
      <c r="F6" s="527" t="s">
        <v>923</v>
      </c>
      <c r="G6" s="528"/>
      <c r="H6" s="529" t="s">
        <v>924</v>
      </c>
      <c r="I6" s="527" t="s">
        <v>924</v>
      </c>
      <c r="J6" s="527" t="s">
        <v>925</v>
      </c>
      <c r="K6" s="527" t="s">
        <v>926</v>
      </c>
      <c r="L6" s="527" t="s">
        <v>927</v>
      </c>
      <c r="M6" s="527" t="s">
        <v>928</v>
      </c>
      <c r="N6" s="528"/>
      <c r="O6" s="529" t="s">
        <v>929</v>
      </c>
      <c r="P6" s="527" t="s">
        <v>930</v>
      </c>
      <c r="Q6" s="528"/>
      <c r="R6" s="529" t="s">
        <v>962</v>
      </c>
      <c r="S6" s="527" t="s">
        <v>931</v>
      </c>
      <c r="T6" s="527" t="s">
        <v>922</v>
      </c>
      <c r="U6" s="528"/>
      <c r="V6" s="530" t="s">
        <v>932</v>
      </c>
      <c r="W6" s="527" t="s">
        <v>964</v>
      </c>
      <c r="X6" s="527" t="s">
        <v>963</v>
      </c>
      <c r="Y6" s="527" t="s">
        <v>933</v>
      </c>
      <c r="Z6" s="527" t="s">
        <v>949</v>
      </c>
      <c r="AA6" s="527" t="s">
        <v>965</v>
      </c>
      <c r="AB6" s="527" t="s">
        <v>966</v>
      </c>
      <c r="AC6" s="527" t="s">
        <v>913</v>
      </c>
      <c r="AD6" s="528"/>
      <c r="AE6" s="530"/>
      <c r="AF6" s="531"/>
      <c r="AG6" s="531"/>
      <c r="AH6" s="531"/>
      <c r="AI6" s="531"/>
      <c r="AJ6" s="531"/>
      <c r="AK6" s="531"/>
      <c r="AL6" s="531"/>
      <c r="AM6" s="531"/>
      <c r="AN6" s="531"/>
      <c r="AO6" s="531"/>
      <c r="AP6" s="531"/>
      <c r="AQ6" s="531"/>
      <c r="AR6" s="531"/>
      <c r="AS6" s="531"/>
      <c r="AT6" s="531"/>
      <c r="AU6" s="531"/>
      <c r="AV6" s="531"/>
      <c r="AW6" s="531"/>
      <c r="AX6" s="531"/>
      <c r="AY6" s="531"/>
      <c r="AZ6" s="531"/>
      <c r="BA6" s="531"/>
      <c r="BB6" s="532"/>
      <c r="BC6" s="531"/>
      <c r="BD6" s="531"/>
      <c r="BE6" s="531"/>
      <c r="BF6" s="531"/>
      <c r="BG6" s="531"/>
      <c r="BH6" s="531"/>
      <c r="BI6" s="531"/>
      <c r="BJ6" s="531"/>
      <c r="BK6" s="531"/>
      <c r="BL6" s="531"/>
      <c r="BM6" s="531"/>
      <c r="BN6" s="531"/>
      <c r="BO6" s="531"/>
      <c r="BP6" s="531"/>
      <c r="BQ6" s="532"/>
      <c r="BR6" s="533"/>
      <c r="BS6" s="534"/>
      <c r="BT6" s="534"/>
      <c r="BU6" s="534"/>
      <c r="BV6" s="534"/>
      <c r="BW6" s="534"/>
      <c r="BX6" s="534"/>
      <c r="BY6" s="534"/>
      <c r="BZ6" s="534"/>
      <c r="CA6" s="534"/>
      <c r="CB6" s="534"/>
      <c r="CC6" s="534"/>
      <c r="CD6" s="534"/>
      <c r="CE6" s="534"/>
      <c r="CF6" s="534"/>
      <c r="CG6" s="534"/>
      <c r="CH6" s="535"/>
      <c r="CI6" s="533"/>
      <c r="CJ6" s="534"/>
      <c r="CK6" s="534"/>
      <c r="CL6" s="534"/>
      <c r="CM6" s="534"/>
      <c r="CN6" s="534"/>
      <c r="CO6" s="534"/>
      <c r="CP6" s="534"/>
      <c r="CQ6" s="534"/>
      <c r="CR6" s="534"/>
      <c r="CS6" s="534"/>
      <c r="CT6" s="534"/>
      <c r="CU6" s="534"/>
      <c r="CV6" s="534"/>
      <c r="CW6" s="534"/>
      <c r="CX6" s="534"/>
      <c r="CY6" s="535"/>
      <c r="CZ6" s="529"/>
      <c r="DA6" s="527"/>
      <c r="DB6" s="536"/>
      <c r="DC6" s="537" t="s">
        <v>934</v>
      </c>
      <c r="DD6" s="531" t="s">
        <v>909</v>
      </c>
      <c r="DE6" s="531" t="s">
        <v>935</v>
      </c>
      <c r="DF6" s="531" t="s">
        <v>909</v>
      </c>
      <c r="DG6" s="531" t="s">
        <v>936</v>
      </c>
      <c r="DH6" s="531" t="s">
        <v>937</v>
      </c>
      <c r="DI6" s="531" t="s">
        <v>938</v>
      </c>
      <c r="DJ6" s="531" t="s">
        <v>939</v>
      </c>
      <c r="DK6" s="531" t="s">
        <v>940</v>
      </c>
      <c r="DL6" s="538"/>
      <c r="DM6" s="539" t="s">
        <v>941</v>
      </c>
      <c r="DN6" s="527" t="s">
        <v>942</v>
      </c>
      <c r="DO6" s="528"/>
      <c r="DP6" s="527" t="s">
        <v>918</v>
      </c>
      <c r="DQ6" s="538" t="s">
        <v>920</v>
      </c>
      <c r="DR6" s="530"/>
      <c r="DS6" s="527"/>
      <c r="DT6" s="527"/>
      <c r="DU6" s="527"/>
      <c r="DV6" s="527"/>
      <c r="DW6" s="527"/>
      <c r="DX6" s="528"/>
      <c r="DY6" s="527" t="s">
        <v>917</v>
      </c>
      <c r="DZ6" s="527" t="s">
        <v>909</v>
      </c>
      <c r="EA6" s="540"/>
      <c r="EB6" s="529"/>
      <c r="EC6" s="527"/>
      <c r="ED6" s="527"/>
      <c r="EE6" s="527"/>
      <c r="EF6" s="527"/>
      <c r="EG6" s="527"/>
      <c r="EH6" s="527"/>
      <c r="EI6" s="527"/>
      <c r="EJ6" s="528"/>
      <c r="EK6" s="529"/>
      <c r="EL6" s="527"/>
      <c r="EM6" s="528"/>
      <c r="EN6" s="529"/>
      <c r="EO6" s="527"/>
      <c r="EP6" s="527"/>
      <c r="EQ6" s="527"/>
      <c r="ER6" s="527"/>
      <c r="ES6" s="527"/>
      <c r="ET6" s="528"/>
      <c r="EU6" s="527"/>
      <c r="EV6" s="538"/>
      <c r="EW6" s="538"/>
      <c r="EX6" s="541"/>
      <c r="EY6" s="538"/>
      <c r="EZ6" s="538"/>
      <c r="FA6" s="528"/>
      <c r="FB6" s="542"/>
      <c r="FC6" s="543"/>
    </row>
    <row r="7" spans="1:194" s="20" customFormat="1" ht="21" customHeight="1" x14ac:dyDescent="0.25">
      <c r="B7" s="341" t="s">
        <v>45</v>
      </c>
      <c r="C7" s="101">
        <f>SUMPRODUCT(C12:C219,Achats!$I10:$I217)</f>
        <v>67.789999999999992</v>
      </c>
      <c r="D7" s="24">
        <f>SUMPRODUCT(D12:D219,Achats!$I10:$I217)</f>
        <v>67.789999999999992</v>
      </c>
      <c r="E7" s="24">
        <f>SUMPRODUCT(E12:E219,Achats!$I10:$I217)</f>
        <v>121.8</v>
      </c>
      <c r="F7" s="24">
        <f>SUMPRODUCT(F12:F219,Achats!$I10:$I217)</f>
        <v>109.38</v>
      </c>
      <c r="G7" s="119"/>
      <c r="H7" s="101">
        <f>SUMPRODUCT(H12:H219,Achats!$I10:$I217)</f>
        <v>102.1</v>
      </c>
      <c r="I7" s="24">
        <f>SUMPRODUCT(I12:I219,Achats!$I10:$I217)</f>
        <v>115.83999999999999</v>
      </c>
      <c r="J7" s="24">
        <f>SUMPRODUCT(J12:J219,Achats!$I10:$I217)</f>
        <v>71.39</v>
      </c>
      <c r="K7" s="24">
        <f>SUMPRODUCT(K12:K219,Achats!$I10:$I217)</f>
        <v>99.1</v>
      </c>
      <c r="L7" s="24">
        <f>SUMPRODUCT(L12:L219,Achats!$I10:$I217)</f>
        <v>357.85999999999996</v>
      </c>
      <c r="M7" s="24">
        <f>SUMPRODUCT(M12:M219,Achats!$I10:$I217)</f>
        <v>403.40999999999997</v>
      </c>
      <c r="N7" s="119">
        <f>SUMPRODUCT(N12:N219,Achats!$I10:$I217)</f>
        <v>0</v>
      </c>
      <c r="O7" s="101">
        <f>SUMPRODUCT(O12:O219,Achats!$I10:$I217)</f>
        <v>54.62</v>
      </c>
      <c r="P7" s="24">
        <f>SUMPRODUCT(P12:P219,Achats!$I10:$I217)</f>
        <v>0</v>
      </c>
      <c r="Q7" s="119">
        <f>SUMPRODUCT(Q12:Q219,Achats!$I10:$I217)</f>
        <v>0</v>
      </c>
      <c r="R7" s="101">
        <f>SUMPRODUCT(R12:R219,Achats!$I10:$I217)</f>
        <v>104.12999999999998</v>
      </c>
      <c r="S7" s="24">
        <f>SUMPRODUCT(S12:S219,Achats!$I10:$I217)</f>
        <v>57.18</v>
      </c>
      <c r="T7" s="24">
        <f>SUMPRODUCT(T12:T219,Achats!$I10:$I217)</f>
        <v>25</v>
      </c>
      <c r="U7" s="119">
        <f>SUMPRODUCT(U12:U219,Achats!$I10:$I217)</f>
        <v>0</v>
      </c>
      <c r="V7" s="317">
        <f>SUMPRODUCT(V12:V219,Achats!$I10:$I217)</f>
        <v>33</v>
      </c>
      <c r="W7" s="24">
        <f>SUMPRODUCT(W12:W219,Achats!$I10:$I217)</f>
        <v>15</v>
      </c>
      <c r="X7" s="24">
        <f>SUMPRODUCT(X12:X219,Achats!$I10:$I217)</f>
        <v>10</v>
      </c>
      <c r="Y7" s="24">
        <f>SUMPRODUCT(Y12:Y219,Achats!$I10:$I217)</f>
        <v>51</v>
      </c>
      <c r="Z7" s="24">
        <f>SUMPRODUCT(Z12:Z219,Achats!$I10:$I217)</f>
        <v>55</v>
      </c>
      <c r="AA7" s="24">
        <f>SUMPRODUCT(AA12:AA219,Achats!$I10:$I217)</f>
        <v>19</v>
      </c>
      <c r="AB7" s="24">
        <f>SUMPRODUCT(AB12:AB219,Achats!$I10:$I217)</f>
        <v>0</v>
      </c>
      <c r="AC7" s="24">
        <f>SUMPRODUCT(AC12:AC219,Achats!$I10:$I217)</f>
        <v>25</v>
      </c>
      <c r="AD7" s="119">
        <f>SUMPRODUCT(AD12:AD219,Achats!$I10:$I217)</f>
        <v>0</v>
      </c>
      <c r="AE7" s="317">
        <f>SUMPRODUCT(AE12:AE219,Achats!$I10:$I217)</f>
        <v>186.22454999999999</v>
      </c>
      <c r="AF7" s="24">
        <f>SUMPRODUCT(AF12:AF219,Achats!$I10:$I217)</f>
        <v>213.84626500000002</v>
      </c>
      <c r="AG7" s="24">
        <f>SUMPRODUCT(AG12:AG219,Achats!$I10:$I217)</f>
        <v>259.045435</v>
      </c>
      <c r="AH7" s="24">
        <f>SUMPRODUCT(AH12:AH219,Achats!$I10:$I217)</f>
        <v>286.66714999999999</v>
      </c>
      <c r="AI7" s="24">
        <f>SUMPRODUCT(AI12:AI219,Achats!$I10:$I217)</f>
        <v>351.95483999999999</v>
      </c>
      <c r="AJ7" s="24">
        <f>SUMPRODUCT(AJ12:AJ219,Achats!$I10:$I217)</f>
        <v>364.00795199999999</v>
      </c>
      <c r="AK7" s="24">
        <f>SUMPRODUCT(AK12:AK219,Achats!$I10:$I217)</f>
        <v>390.12302799999998</v>
      </c>
      <c r="AL7" s="24">
        <f>SUMPRODUCT(AL12:AL219,Achats!$I10:$I217)</f>
        <v>386.105324</v>
      </c>
      <c r="AM7" s="24">
        <f>SUMPRODUCT(AM12:AM219,Achats!$I10:$I217)</f>
        <v>420.255808</v>
      </c>
      <c r="AN7" s="24">
        <f>SUMPRODUCT(AN12:AN219,Achats!$I10:$I217)</f>
        <v>444.362032</v>
      </c>
      <c r="AO7" s="24">
        <f>SUMPRODUCT(AO12:AO219,Achats!$I10:$I217)</f>
        <v>420.255808</v>
      </c>
      <c r="AP7" s="24">
        <f>SUMPRODUCT(AP12:AP219,Achats!$I10:$I217)</f>
        <v>453.84644800000001</v>
      </c>
      <c r="AQ7" s="24">
        <f>SUMPRODUCT(AQ12:AQ219,Achats!$I10:$I217)</f>
        <v>489.12485299999997</v>
      </c>
      <c r="AR7" s="24">
        <f>SUMPRODUCT(AR12:AR219,Achats!$I10:$I217)</f>
        <v>598.03921000000003</v>
      </c>
      <c r="AS7" s="24">
        <f>SUMPRODUCT(AS12:AS219,Achats!$I10:$I217)</f>
        <v>537.77364999999998</v>
      </c>
      <c r="AT7" s="24">
        <f>SUMPRODUCT(AT12:AT219,Achats!$I10:$I217)</f>
        <v>552.34606000000008</v>
      </c>
      <c r="AU7" s="24">
        <f>SUMPRODUCT(AU12:AU219,Achats!$I10:$I217)</f>
        <v>613.10559999999998</v>
      </c>
      <c r="AV7" s="24">
        <f>SUMPRODUCT(AV12:AV219,Achats!$I10:$I217)</f>
        <v>597.50406500000008</v>
      </c>
      <c r="AW7" s="24">
        <f>SUMPRODUCT(AW12:AW219,Achats!$I10:$I217)</f>
        <v>642.66207000000009</v>
      </c>
      <c r="AX7" s="24">
        <f>SUMPRODUCT(AX12:AX219,Achats!$I10:$I217)</f>
        <v>794.64324999999997</v>
      </c>
      <c r="AY7" s="24">
        <f>SUMPRODUCT(AY12:AY219,Achats!$I10:$I217)</f>
        <v>818.06613500000003</v>
      </c>
      <c r="AZ7" s="24">
        <f>SUMPRODUCT(AZ12:AZ219,Achats!$I10:$I217)</f>
        <v>818.06613500000003</v>
      </c>
      <c r="BA7" s="24">
        <f>SUMPRODUCT(BA12:BA219,Achats!$I10:$I217)</f>
        <v>857.37871000000007</v>
      </c>
      <c r="BB7" s="119">
        <f>SUMPRODUCT(BB12:BB219,Achats!$I10:$I217)</f>
        <v>0</v>
      </c>
      <c r="BC7" s="24">
        <f>SUMPRODUCT(BC12:BC219,Achats!$I10:$I217)</f>
        <v>122.52226800000001</v>
      </c>
      <c r="BD7" s="24">
        <f>SUMPRODUCT(BD12:BD219,Achats!$I10:$I217)</f>
        <v>164.70815999999999</v>
      </c>
      <c r="BE7" s="24">
        <f>SUMPRODUCT(BE12:BE219,Achats!$I10:$I217)</f>
        <v>176.69540800000004</v>
      </c>
      <c r="BF7" s="24">
        <f>SUMPRODUCT(BF12:BF219,Achats!$I10:$I217)</f>
        <v>206.99284800000004</v>
      </c>
      <c r="BG7" s="24">
        <f>SUMPRODUCT(BG12:BG219,Achats!$I10:$I217)</f>
        <v>285.23928000000001</v>
      </c>
      <c r="BH7" s="24">
        <f>SUMPRODUCT(BH12:BH219,Achats!$I10:$I217)</f>
        <v>305.32780000000002</v>
      </c>
      <c r="BI7" s="24">
        <f>SUMPRODUCT(BI12:BI219,Achats!$I10:$I217)</f>
        <v>355.54909999999995</v>
      </c>
      <c r="BJ7" s="24">
        <f>SUMPRODUCT(BJ12:BJ219,Achats!$I10:$I217)</f>
        <v>373.62876800000004</v>
      </c>
      <c r="BK7" s="24">
        <f>SUMPRODUCT(BK12:BK219,Achats!$I10:$I217)</f>
        <v>413.80580799999996</v>
      </c>
      <c r="BL7" s="24">
        <f>SUMPRODUCT(BL12:BL219,Achats!$I10:$I217)</f>
        <v>478.08907199999999</v>
      </c>
      <c r="BM7" s="24">
        <f>SUMPRODUCT(BM12:BM219,Achats!$I10:$I217)</f>
        <v>506.21300000000002</v>
      </c>
      <c r="BN7" s="24">
        <f>SUMPRODUCT(BN12:BN219,Achats!$I10:$I217)</f>
        <v>587.06929300000002</v>
      </c>
      <c r="BO7" s="24">
        <f>SUMPRODUCT(BO12:BO219,Achats!$I10:$I217)</f>
        <v>742.25310999999988</v>
      </c>
      <c r="BP7" s="24">
        <f>SUMPRODUCT(BP12:BP219,Achats!$I10:$I217)</f>
        <v>744.76417500000002</v>
      </c>
      <c r="BQ7" s="119">
        <f>SUMPRODUCT(BQ12:BQ219,Achats!$I10:$I217)</f>
        <v>0</v>
      </c>
      <c r="BR7" s="101">
        <f>SUMPRODUCT(BR12:BR219,Achats!$I10:$I217)</f>
        <v>0.14018700000000001</v>
      </c>
      <c r="BS7" s="24">
        <f>SUMPRODUCT(BS12:BS219,Achats!$I10:$I217)</f>
        <v>0.17171500000000001</v>
      </c>
      <c r="BT7" s="24">
        <f>SUMPRODUCT(BT12:BT219,Achats!$I10:$I217)</f>
        <v>0.20718399999999998</v>
      </c>
      <c r="BU7" s="24">
        <f>SUMPRODUCT(BU12:BU219,Achats!$I10:$I217)</f>
        <v>0.24040099999999998</v>
      </c>
      <c r="BV7" s="24">
        <f>SUMPRODUCT(BV12:BV219,Achats!$I10:$I217)</f>
        <v>0.27474399999999999</v>
      </c>
      <c r="BW7" s="24">
        <f>SUMPRODUCT(BW12:BW219,Achats!$I10:$I217)</f>
        <v>0.309087</v>
      </c>
      <c r="BX7" s="24">
        <f>SUMPRODUCT(BX12:BX219,Achats!$I10:$I217)</f>
        <v>0.34343000000000001</v>
      </c>
      <c r="BY7" s="24">
        <f>SUMPRODUCT(BY12:BY219,Achats!$I10:$I217)</f>
        <v>0.37777300000000003</v>
      </c>
      <c r="BZ7" s="24">
        <f>SUMPRODUCT(BZ12:BZ219,Achats!$I10:$I217)</f>
        <v>0.41211599999999998</v>
      </c>
      <c r="CA7" s="24">
        <f>SUMPRODUCT(CA12:CA219,Achats!$I10:$I217)</f>
        <v>0.429006</v>
      </c>
      <c r="CB7" s="24">
        <f>SUMPRODUCT(CB12:CB219,Achats!$I10:$I217)</f>
        <v>0.44589600000000001</v>
      </c>
      <c r="CC7" s="24">
        <f>SUMPRODUCT(CC12:CC219,Achats!$I10:$I217)</f>
        <v>0.48023899999999997</v>
      </c>
      <c r="CD7" s="24">
        <f>SUMPRODUCT(CD12:CD219,Achats!$I10:$I217)</f>
        <v>0.51514500000000008</v>
      </c>
      <c r="CE7" s="24">
        <f>SUMPRODUCT(CE12:CE219,Achats!$I10:$I217)</f>
        <v>0.61761100000000002</v>
      </c>
      <c r="CF7" s="24">
        <f>SUMPRODUCT(CF12:CF219,Achats!$I10:$I217)</f>
        <v>0.68686000000000003</v>
      </c>
      <c r="CG7" s="24">
        <f>SUMPRODUCT(CG12:CG219,Achats!$I10:$I217)</f>
        <v>0.85857499999999998</v>
      </c>
      <c r="CH7" s="119">
        <f>SUMPRODUCT(CH12:CH219,Achats!$I10:$I217)</f>
        <v>0</v>
      </c>
      <c r="CI7" s="101">
        <f>SUMPRODUCT(CI12:CI219,Achats!$I10:$I217)</f>
        <v>3.2407350000000008E-2</v>
      </c>
      <c r="CJ7" s="24">
        <f>SUMPRODUCT(CJ12:CJ219,Achats!$I10:$I217)</f>
        <v>3.9695750000000002E-2</v>
      </c>
      <c r="CK7" s="24">
        <f>SUMPRODUCT(CK12:CK219,Achats!$I10:$I217)</f>
        <v>4.7895200000000006E-2</v>
      </c>
      <c r="CL7" s="24">
        <f>SUMPRODUCT(CL12:CL219,Achats!$I10:$I217)</f>
        <v>5.557405E-2</v>
      </c>
      <c r="CM7" s="24">
        <f>SUMPRODUCT(CM12:CM219,Achats!$I10:$I217)</f>
        <v>6.3513200000000006E-2</v>
      </c>
      <c r="CN7" s="24">
        <f>SUMPRODUCT(CN12:CN219,Achats!$I10:$I217)</f>
        <v>7.1452350000000012E-2</v>
      </c>
      <c r="CO7" s="24">
        <f>SUMPRODUCT(CO12:CO219,Achats!$I10:$I217)</f>
        <v>7.9391500000000004E-2</v>
      </c>
      <c r="CP7" s="24">
        <f>SUMPRODUCT(CP12:CP219,Achats!$I10:$I217)</f>
        <v>8.733065000000001E-2</v>
      </c>
      <c r="CQ7" s="24">
        <f>SUMPRODUCT(CQ12:CQ219,Achats!$I10:$I217)</f>
        <v>9.5269800000000016E-2</v>
      </c>
      <c r="CR7" s="24">
        <f>SUMPRODUCT(CR12:CR219,Achats!$I10:$I217)</f>
        <v>9.9174300000000007E-2</v>
      </c>
      <c r="CS7" s="24">
        <f>SUMPRODUCT(CS12:CS219,Achats!$I10:$I217)</f>
        <v>0.10307880000000001</v>
      </c>
      <c r="CT7" s="24">
        <f>SUMPRODUCT(CT12:CT219,Achats!$I10:$I217)</f>
        <v>0.11101795</v>
      </c>
      <c r="CU7" s="24">
        <f>SUMPRODUCT(CU12:CU219,Achats!$I10:$I217)</f>
        <v>0.11908725000000002</v>
      </c>
      <c r="CV7" s="24">
        <f>SUMPRODUCT(CV12:CV219,Achats!$I10:$I217)</f>
        <v>0.14277455000000003</v>
      </c>
      <c r="CW7" s="24">
        <f>SUMPRODUCT(CW12:CW219,Achats!$I10:$I217)</f>
        <v>0.15878300000000001</v>
      </c>
      <c r="CX7" s="24">
        <f>SUMPRODUCT(CX12:CX219,Achats!$I10:$I217)</f>
        <v>0.19847875000000001</v>
      </c>
      <c r="CY7" s="119">
        <f>SUMPRODUCT(CY12:CY219,Achats!$I10:$I217)</f>
        <v>0</v>
      </c>
      <c r="CZ7" s="101">
        <f>SUMPRODUCT(CZ12:CZ219,Achats!$I10:$I217)</f>
        <v>7.6</v>
      </c>
      <c r="DA7" s="24">
        <f>SUMPRODUCT(DA12:DA219,Achats!$I10:$I217)</f>
        <v>17.29</v>
      </c>
      <c r="DB7" s="477"/>
      <c r="DC7" s="101">
        <f>SUMPRODUCT(DC12:DC219,Achats!$I10:$I217)</f>
        <v>603.41999999999996</v>
      </c>
      <c r="DD7" s="24">
        <f>SUMPRODUCT(DD12:DD219,Achats!$I10:$I217)</f>
        <v>490.68</v>
      </c>
      <c r="DE7" s="24">
        <f>SUMPRODUCT(DE12:DE219,Achats!$I10:$I217)</f>
        <v>523.07999999999993</v>
      </c>
      <c r="DF7" s="24">
        <f>SUMPRODUCT(DF12:DF219,Achats!$I10:$I217)</f>
        <v>981.36</v>
      </c>
      <c r="DG7" s="24">
        <f>SUMPRODUCT(DG12:DG219,Achats!$I10:$I217)</f>
        <v>1046.1599999999999</v>
      </c>
      <c r="DH7" s="24">
        <f>SUMPRODUCT(DH12:DH219,Achats!$I10:$I217)</f>
        <v>1206.8399999999999</v>
      </c>
      <c r="DI7" s="24">
        <f>SUMPRODUCT(DI12:DI219,Achats!$I10:$I217)</f>
        <v>2092.3199999999997</v>
      </c>
      <c r="DJ7" s="24">
        <f>SUMPRODUCT(DJ12:DJ219,Achats!$I10:$I217)</f>
        <v>2413.6799999999998</v>
      </c>
      <c r="DK7" s="24">
        <f>SUMPRODUCT(DK12:DK219,Achats!$I10:$I217)</f>
        <v>4184.6399999999994</v>
      </c>
      <c r="DL7" s="90">
        <f>SUMPRODUCT(DL12:DL219,Achats!$I10:$I217)</f>
        <v>0</v>
      </c>
      <c r="DM7" s="487">
        <f>SUMPRODUCT(DM12:DM219,Achats!$I10:$I217)</f>
        <v>385</v>
      </c>
      <c r="DN7" s="24">
        <v>448</v>
      </c>
      <c r="DO7" s="119"/>
      <c r="DP7" s="24">
        <f>SUMPRODUCT(DP12:DP219,Achats!$I10:$I217)</f>
        <v>28.5</v>
      </c>
      <c r="DQ7" s="24">
        <v>35</v>
      </c>
      <c r="DR7" s="317">
        <f>SUMPRODUCT(DR12:DR219,Achats!$I10:$I217)</f>
        <v>469.2</v>
      </c>
      <c r="DS7" s="24">
        <f>SUMPRODUCT(DS12:DS219,Achats!$I10:$I217)</f>
        <v>452.64590499999997</v>
      </c>
      <c r="DT7" s="24">
        <f>SUMPRODUCT(DT12:DT219,Achats!$I10:$I217)</f>
        <v>430.51032500000002</v>
      </c>
      <c r="DU7" s="24"/>
      <c r="DV7" s="24">
        <f>SUMPRODUCT(DV12:DV219,Achats!$I10:$I217)</f>
        <v>573.20000000000005</v>
      </c>
      <c r="DW7" s="24">
        <f>SUMPRODUCT(DW12:DW219,Achats!$I10:$I217)</f>
        <v>556.91000000000008</v>
      </c>
      <c r="DX7" s="119">
        <f>SUMPRODUCT(DX12:DX219,Achats!$I10:$I217)</f>
        <v>0</v>
      </c>
      <c r="DY7" s="24">
        <f>SUMPRODUCT(DY12:DY219,Achats!$I10:$I217)</f>
        <v>107.4</v>
      </c>
      <c r="DZ7" s="24">
        <f>SUMPRODUCT(DZ12:DZ219,Achats!$I10:$I217)</f>
        <v>75</v>
      </c>
      <c r="EA7" s="477"/>
      <c r="EB7" s="101">
        <f>SUMPRODUCT(EB12:EB219,Achats!$I10:$I217)</f>
        <v>14.8</v>
      </c>
      <c r="EC7" s="24">
        <f>SUMPRODUCT(EC12:EC219,Achats!$I10:$I217)</f>
        <v>19.899999999999999</v>
      </c>
      <c r="ED7" s="24">
        <f>SUMPRODUCT(ED12:ED219,Achats!$I10:$I217)</f>
        <v>54</v>
      </c>
      <c r="EE7" s="24">
        <f>SUMPRODUCT(EE12:EE219,Achats!$I10:$I217)</f>
        <v>61.39</v>
      </c>
      <c r="EF7" s="24">
        <f>SUMPRODUCT(EF12:EF219,Achats!$I10:$I217)</f>
        <v>76.209999999999994</v>
      </c>
      <c r="EG7" s="24">
        <f>SUMPRODUCT(EG12:EG219,Achats!$I10:$I217)</f>
        <v>299.14999999999998</v>
      </c>
      <c r="EH7" s="24">
        <f>SUMPRODUCT(EH12:EH219,Achats!$I10:$I217)</f>
        <v>345.78</v>
      </c>
      <c r="EI7" s="24">
        <f>SUMPRODUCT(EI12:EI219,Achats!$I10:$I217)</f>
        <v>4.2</v>
      </c>
      <c r="EJ7" s="119">
        <f>SUMPRODUCT(EJ12:EJ219,Achats!$I10:$I217)</f>
        <v>0</v>
      </c>
      <c r="EK7" s="101">
        <f>SUMPRODUCT(EK12:EK219,Achats!$I10:$I217)</f>
        <v>0</v>
      </c>
      <c r="EL7" s="24">
        <f>SUMPRODUCT(EL12:EL219,Achats!$I10:$I217)</f>
        <v>3.45</v>
      </c>
      <c r="EM7" s="119">
        <f>SUMPRODUCT(EM12:EM219,Achats!$I10:$I217)</f>
        <v>0</v>
      </c>
      <c r="EN7" s="101">
        <f>SUMPRODUCT(EN12:EN219,Achats!$I10:$I217)</f>
        <v>2.57</v>
      </c>
      <c r="EO7" s="24">
        <f>SUMPRODUCT(EO12:EO219,Achats!$I10:$I217)</f>
        <v>2.21</v>
      </c>
      <c r="EP7" s="24">
        <f>SUMPRODUCT(EP12:EP219,Achats!$I10:$I217)</f>
        <v>2.1800000000000002</v>
      </c>
      <c r="EQ7" s="24">
        <f>SUMPRODUCT(EQ12:EQ219,Achats!$I10:$I217)</f>
        <v>4</v>
      </c>
      <c r="ER7" s="24">
        <f>SUMPRODUCT(ER12:ER219,Achats!$I10:$I217)</f>
        <v>4.8499999999999996</v>
      </c>
      <c r="ES7" s="24">
        <f>SUMPRODUCT(ES12:ES219,Achats!$I10:$I217)</f>
        <v>7</v>
      </c>
      <c r="ET7" s="119">
        <f>SUMPRODUCT(ET12:ET219,Achats!$I10:$I217)</f>
        <v>0</v>
      </c>
      <c r="EU7" s="24">
        <f>SUMPRODUCT(EU12:EU219,Achats!$I10:$I217)</f>
        <v>2.31</v>
      </c>
      <c r="EV7" s="24">
        <f>SUMPRODUCT(EV12:EV219,Achats!$I10:$I217)</f>
        <v>0</v>
      </c>
      <c r="EW7" s="90"/>
      <c r="EX7" s="101">
        <f>SUMPRODUCT(EX12:EX219,Achats!$I10:$I217)</f>
        <v>24.19</v>
      </c>
      <c r="EY7" s="24">
        <f>SUMPRODUCT(EY12:EY219,Achats!$I10:$I217)</f>
        <v>24.94</v>
      </c>
      <c r="EZ7" s="24">
        <f>SUMPRODUCT(EZ12:EZ219,Achats!$I10:$I217)</f>
        <v>31.27</v>
      </c>
      <c r="FA7" s="119">
        <f>SUMPRODUCT(FA12:FA219,Achats!$I10:$I217)</f>
        <v>38.619999999999997</v>
      </c>
      <c r="FB7" s="317">
        <f>SUMPRODUCT(FB12:FB219,Achats!$I10:$I217)</f>
        <v>0</v>
      </c>
      <c r="FC7" s="119">
        <f>SUMPRODUCT(FC12:FC219,Achats!$I10:$I217)</f>
        <v>0</v>
      </c>
      <c r="GL7" s="94"/>
    </row>
    <row r="8" spans="1:194" s="22" customFormat="1" ht="21" customHeight="1" x14ac:dyDescent="0.25">
      <c r="B8" s="342" t="s">
        <v>48</v>
      </c>
      <c r="C8" s="102">
        <f>SUMPRODUCT(C12:C219,Achats!$K10:$K217)</f>
        <v>113.02</v>
      </c>
      <c r="D8" s="25">
        <f>SUMPRODUCT(D12:D219,Achats!$K10:$K217)</f>
        <v>113.02</v>
      </c>
      <c r="E8" s="25">
        <f>SUMPRODUCT(E12:E219,Achats!$K10:$K217)</f>
        <v>174.48</v>
      </c>
      <c r="F8" s="25">
        <f>SUMPRODUCT(F12:F219,Achats!$K10:$K217)</f>
        <v>167.89</v>
      </c>
      <c r="G8" s="120"/>
      <c r="H8" s="102">
        <f>SUMPRODUCT(H12:H219,Achats!$K10:$K217)</f>
        <v>152.928</v>
      </c>
      <c r="I8" s="25">
        <f>SUMPRODUCT(I12:I219,Achats!$K10:$K217)</f>
        <v>170.71199999999999</v>
      </c>
      <c r="J8" s="25">
        <f>SUMPRODUCT(J12:J219,Achats!$K10:$K217)</f>
        <v>120.5</v>
      </c>
      <c r="K8" s="25">
        <f>SUMPRODUCT(K12:K219,Achats!$K10:$K217)</f>
        <v>166.14000000000001</v>
      </c>
      <c r="L8" s="25">
        <f>SUMPRODUCT(L12:L219,Achats!$K10:$K217)</f>
        <v>464.03999999999996</v>
      </c>
      <c r="M8" s="25">
        <f>SUMPRODUCT(M12:M219,Achats!$K10:$K217)</f>
        <v>520.06000000000006</v>
      </c>
      <c r="N8" s="120">
        <f>SUMPRODUCT(N12:N219,Achats!$K10:$K217)</f>
        <v>0</v>
      </c>
      <c r="O8" s="102">
        <f>SUMPRODUCT(O12:O219,Achats!$K10:$K217)</f>
        <v>112.16</v>
      </c>
      <c r="P8" s="25">
        <f>SUMPRODUCT(P12:P219,Achats!$K10:$K217)</f>
        <v>0</v>
      </c>
      <c r="Q8" s="120">
        <f>SUMPRODUCT(Q12:Q219,Achats!$K10:$K217)</f>
        <v>0</v>
      </c>
      <c r="R8" s="102">
        <f>SUMPRODUCT(R12:R219,Achats!$K10:$K217)</f>
        <v>164.32999999999996</v>
      </c>
      <c r="S8" s="25">
        <f>SUMPRODUCT(S12:S219,Achats!$K10:$K217)</f>
        <v>103.36</v>
      </c>
      <c r="T8" s="25">
        <f>SUMPRODUCT(T12:T219,Achats!$K10:$K217)</f>
        <v>50</v>
      </c>
      <c r="U8" s="120">
        <f>SUMPRODUCT(U12:U219,Achats!$K10:$K217)</f>
        <v>0</v>
      </c>
      <c r="V8" s="318">
        <f>SUMPRODUCT(V12:V219,Achats!$K10:$K217)</f>
        <v>66</v>
      </c>
      <c r="W8" s="25">
        <f>SUMPRODUCT(W12:W219,Achats!$K10:$K217)</f>
        <v>30</v>
      </c>
      <c r="X8" s="25">
        <f>SUMPRODUCT(X12:X219,Achats!$K10:$K217)</f>
        <v>20</v>
      </c>
      <c r="Y8" s="25">
        <f>SUMPRODUCT(Y12:Y219,Achats!$K10:$K217)</f>
        <v>91.800000000000011</v>
      </c>
      <c r="Z8" s="25">
        <f>SUMPRODUCT(Z12:Z219,Achats!$K10:$K217)</f>
        <v>99</v>
      </c>
      <c r="AA8" s="25">
        <f>SUMPRODUCT(AA12:AA219,Achats!$K10:$K217)</f>
        <v>34.200000000000003</v>
      </c>
      <c r="AB8" s="25">
        <f>SUMPRODUCT(AB12:AB219,Achats!$K10:$K217)</f>
        <v>0</v>
      </c>
      <c r="AC8" s="25">
        <f>SUMPRODUCT(AC12:AC219,Achats!$K10:$K217)</f>
        <v>50</v>
      </c>
      <c r="AD8" s="120">
        <f>SUMPRODUCT(AD12:AD219,Achats!$K10:$K217)</f>
        <v>0</v>
      </c>
      <c r="AE8" s="318">
        <f>SUMPRODUCT(AE12:AE219,Achats!$K10:$K217)</f>
        <v>247.936915</v>
      </c>
      <c r="AF8" s="25">
        <f>SUMPRODUCT(AF12:AF219,Achats!$K10:$K217)</f>
        <v>283.84514450000006</v>
      </c>
      <c r="AG8" s="25">
        <f>SUMPRODUCT(AG12:AG219,Achats!$K10:$K217)</f>
        <v>342.60406550000005</v>
      </c>
      <c r="AH8" s="25">
        <f>SUMPRODUCT(AH12:AH219,Achats!$K10:$K217)</f>
        <v>378.51229499999999</v>
      </c>
      <c r="AI8" s="25">
        <f>SUMPRODUCT(AI12:AI219,Achats!$K10:$K217)</f>
        <v>463.38629200000003</v>
      </c>
      <c r="AJ8" s="25">
        <f>SUMPRODUCT(AJ12:AJ219,Achats!$K10:$K217)</f>
        <v>479.05533760000003</v>
      </c>
      <c r="AK8" s="25">
        <f>SUMPRODUCT(AK12:AK219,Achats!$K10:$K217)</f>
        <v>513.00493640000002</v>
      </c>
      <c r="AL8" s="25">
        <f>SUMPRODUCT(AL12:AL219,Achats!$K10:$K217)</f>
        <v>507.78192120000006</v>
      </c>
      <c r="AM8" s="25">
        <f>SUMPRODUCT(AM12:AM219,Achats!$K10:$K217)</f>
        <v>552.17755039999997</v>
      </c>
      <c r="AN8" s="25">
        <f>SUMPRODUCT(AN12:AN219,Achats!$K10:$K217)</f>
        <v>583.51564159999998</v>
      </c>
      <c r="AO8" s="25">
        <f>SUMPRODUCT(AO12:AO219,Achats!$K10:$K217)</f>
        <v>552.17755039999997</v>
      </c>
      <c r="AP8" s="25">
        <f>SUMPRODUCT(AP12:AP219,Achats!$K10:$K217)</f>
        <v>595.84538240000006</v>
      </c>
      <c r="AQ8" s="25">
        <f>SUMPRODUCT(AQ12:AQ219,Achats!$K10:$K217)</f>
        <v>641.70730890000004</v>
      </c>
      <c r="AR8" s="25">
        <f>SUMPRODUCT(AR12:AR219,Achats!$K10:$K217)</f>
        <v>783.295973</v>
      </c>
      <c r="AS8" s="25">
        <f>SUMPRODUCT(AS12:AS219,Achats!$K10:$K217)</f>
        <v>704.95074499999998</v>
      </c>
      <c r="AT8" s="25">
        <f>SUMPRODUCT(AT12:AT219,Achats!$K10:$K217)</f>
        <v>723.89487800000006</v>
      </c>
      <c r="AU8" s="25">
        <f>SUMPRODUCT(AU12:AU219,Achats!$K10:$K217)</f>
        <v>802.88228000000004</v>
      </c>
      <c r="AV8" s="25">
        <f>SUMPRODUCT(AV12:AV219,Achats!$K10:$K217)</f>
        <v>782.60028450000004</v>
      </c>
      <c r="AW8" s="25">
        <f>SUMPRODUCT(AW12:AW219,Achats!$K10:$K217)</f>
        <v>841.30569100000002</v>
      </c>
      <c r="AX8" s="25">
        <f>SUMPRODUCT(AX12:AX219,Achats!$K10:$K217)</f>
        <v>1038.8812249999999</v>
      </c>
      <c r="AY8" s="25">
        <f>SUMPRODUCT(AY12:AY219,Achats!$K10:$K217)</f>
        <v>1069.3309755</v>
      </c>
      <c r="AZ8" s="25">
        <f>SUMPRODUCT(AZ12:AZ219,Achats!$K10:$K217)</f>
        <v>1069.3309755</v>
      </c>
      <c r="BA8" s="25">
        <f>SUMPRODUCT(BA12:BA219,Achats!$K10:$K217)</f>
        <v>1120.4373230000001</v>
      </c>
      <c r="BB8" s="120">
        <f>SUMPRODUCT(BB12:BB219,Achats!$K10:$K217)</f>
        <v>0</v>
      </c>
      <c r="BC8" s="25">
        <f>SUMPRODUCT(BC12:BC219,Achats!$K10:$K217)</f>
        <v>162.07894840000003</v>
      </c>
      <c r="BD8" s="25">
        <f>SUMPRODUCT(BD12:BD219,Achats!$K10:$K217)</f>
        <v>216.92060800000002</v>
      </c>
      <c r="BE8" s="25">
        <f>SUMPRODUCT(BE12:BE219,Achats!$K10:$K217)</f>
        <v>232.50403040000003</v>
      </c>
      <c r="BF8" s="25">
        <f>SUMPRODUCT(BF12:BF219,Achats!$K10:$K217)</f>
        <v>271.89070240000007</v>
      </c>
      <c r="BG8" s="25">
        <f>SUMPRODUCT(BG12:BG219,Achats!$K10:$K217)</f>
        <v>373.611064</v>
      </c>
      <c r="BH8" s="25">
        <f>SUMPRODUCT(BH12:BH219,Achats!$K10:$K217)</f>
        <v>399.72614000000004</v>
      </c>
      <c r="BI8" s="25">
        <f>SUMPRODUCT(BI12:BI219,Achats!$K10:$K217)</f>
        <v>465.01382999999998</v>
      </c>
      <c r="BJ8" s="25">
        <f>SUMPRODUCT(BJ12:BJ219,Achats!$K10:$K217)</f>
        <v>488.51739840000005</v>
      </c>
      <c r="BK8" s="25">
        <f>SUMPRODUCT(BK12:BK219,Achats!$K10:$K217)</f>
        <v>540.74755040000002</v>
      </c>
      <c r="BL8" s="25">
        <f>SUMPRODUCT(BL12:BL219,Achats!$K10:$K217)</f>
        <v>624.31579360000001</v>
      </c>
      <c r="BM8" s="25">
        <f>SUMPRODUCT(BM12:BM219,Achats!$K10:$K217)</f>
        <v>660.87689999999998</v>
      </c>
      <c r="BN8" s="25">
        <f>SUMPRODUCT(BN12:BN219,Achats!$K10:$K217)</f>
        <v>765.99008090000007</v>
      </c>
      <c r="BO8" s="25">
        <f>SUMPRODUCT(BO12:BO219,Achats!$K10:$K217)</f>
        <v>967.72904299999982</v>
      </c>
      <c r="BP8" s="25">
        <f>SUMPRODUCT(BP12:BP219,Achats!$K10:$K217)</f>
        <v>970.99342750000017</v>
      </c>
      <c r="BQ8" s="120">
        <f>SUMPRODUCT(BQ12:BQ219,Achats!$K10:$K217)</f>
        <v>0</v>
      </c>
      <c r="BR8" s="632">
        <f>SUMPRODUCT(BR12:BR219,Achats!$K10:$K217)</f>
        <v>0.19770799999999999</v>
      </c>
      <c r="BS8" s="633">
        <f>SUMPRODUCT(BS12:BS219,Achats!$K10:$K217)</f>
        <v>0.242173</v>
      </c>
      <c r="BT8" s="633">
        <f>SUMPRODUCT(BT12:BT219,Achats!$K10:$K217)</f>
        <v>0.29219600000000001</v>
      </c>
      <c r="BU8" s="633">
        <f>SUMPRODUCT(BU12:BU219,Achats!$K10:$K217)</f>
        <v>0.33904200000000001</v>
      </c>
      <c r="BV8" s="633">
        <f>SUMPRODUCT(BV12:BV219,Achats!$K10:$K217)</f>
        <v>0.38747700000000002</v>
      </c>
      <c r="BW8" s="633">
        <f>SUMPRODUCT(BW12:BW219,Achats!$K10:$K217)</f>
        <v>0.43591099999999999</v>
      </c>
      <c r="BX8" s="633">
        <f>SUMPRODUCT(BX12:BX219,Achats!$K10:$K217)</f>
        <v>0.484346</v>
      </c>
      <c r="BY8" s="633">
        <f>SUMPRODUCT(BY12:BY219,Achats!$K10:$K217)</f>
        <v>0.53278099999999995</v>
      </c>
      <c r="BZ8" s="633">
        <f>SUMPRODUCT(BZ12:BZ219,Achats!$K10:$K217)</f>
        <v>0.58121500000000004</v>
      </c>
      <c r="CA8" s="633">
        <f>SUMPRODUCT(CA12:CA219,Achats!$K10:$K217)</f>
        <v>0.60503600000000002</v>
      </c>
      <c r="CB8" s="633">
        <f>SUMPRODUCT(CB12:CB219,Achats!$K10:$K217)</f>
        <v>0.62885599999999997</v>
      </c>
      <c r="CC8" s="633">
        <f>SUMPRODUCT(CC12:CC219,Achats!$K10:$K217)</f>
        <v>0.67729099999999998</v>
      </c>
      <c r="CD8" s="633">
        <f>SUMPRODUCT(CD12:CD219,Achats!$K10:$K217)</f>
        <v>0.72651900000000003</v>
      </c>
      <c r="CE8" s="633">
        <f>SUMPRODUCT(CE12:CE219,Achats!$K10:$K217)</f>
        <v>0.87102900000000005</v>
      </c>
      <c r="CF8" s="633">
        <f>SUMPRODUCT(CF12:CF219,Achats!$K10:$K217)</f>
        <v>0.968692</v>
      </c>
      <c r="CG8" s="633">
        <f>SUMPRODUCT(CG12:CG219,Achats!$K10:$K217)</f>
        <v>1.2108650000000001</v>
      </c>
      <c r="CH8" s="463">
        <f>SUMPRODUCT(CH12:CH219,Achats!$K10:$K217)</f>
        <v>0</v>
      </c>
      <c r="CI8" s="632">
        <f>SUMPRODUCT(CI12:CI219,Achats!$K10:$K217)</f>
        <v>4.4820000000000006E-2</v>
      </c>
      <c r="CJ8" s="633">
        <f>SUMPRODUCT(CJ12:CJ219,Achats!$K10:$K217)</f>
        <v>5.4899999999999997E-2</v>
      </c>
      <c r="CK8" s="633">
        <f>SUMPRODUCT(CK12:CK219,Achats!$K10:$K217)</f>
        <v>6.6240000000000007E-2</v>
      </c>
      <c r="CL8" s="633">
        <f>SUMPRODUCT(CL12:CL219,Achats!$K10:$K217)</f>
        <v>7.6859999999999998E-2</v>
      </c>
      <c r="CM8" s="633">
        <f>SUMPRODUCT(CM12:CM219,Achats!$K10:$K217)</f>
        <v>8.7840000000000001E-2</v>
      </c>
      <c r="CN8" s="633">
        <f>SUMPRODUCT(CN12:CN219,Achats!$K10:$K217)</f>
        <v>9.8820000000000005E-2</v>
      </c>
      <c r="CO8" s="633">
        <f>SUMPRODUCT(CO12:CO219,Achats!$K10:$K217)</f>
        <v>0.10979999999999999</v>
      </c>
      <c r="CP8" s="633">
        <f>SUMPRODUCT(CP12:CP219,Achats!$K10:$K217)</f>
        <v>0.12078000000000001</v>
      </c>
      <c r="CQ8" s="633">
        <f>SUMPRODUCT(CQ12:CQ219,Achats!$K10:$K217)</f>
        <v>0.13176000000000002</v>
      </c>
      <c r="CR8" s="633">
        <f>SUMPRODUCT(CR12:CR219,Achats!$K10:$K217)</f>
        <v>0.13716</v>
      </c>
      <c r="CS8" s="633">
        <f>SUMPRODUCT(CS12:CS219,Achats!$K10:$K217)</f>
        <v>0.14256000000000002</v>
      </c>
      <c r="CT8" s="633">
        <f>SUMPRODUCT(CT12:CT219,Achats!$K10:$K217)</f>
        <v>0.15354000000000001</v>
      </c>
      <c r="CU8" s="633">
        <f>SUMPRODUCT(CU12:CU219,Achats!$K10:$K217)</f>
        <v>0.16470000000000001</v>
      </c>
      <c r="CV8" s="633">
        <f>SUMPRODUCT(CV12:CV219,Achats!$K10:$K217)</f>
        <v>0.19746000000000002</v>
      </c>
      <c r="CW8" s="633">
        <f>SUMPRODUCT(CW12:CW219,Achats!$K10:$K217)</f>
        <v>0.21959999999999999</v>
      </c>
      <c r="CX8" s="633">
        <f>SUMPRODUCT(CX12:CX219,Achats!$K10:$K217)</f>
        <v>0.27450000000000002</v>
      </c>
      <c r="CY8" s="120">
        <f>SUMPRODUCT(CY12:CY219,Achats!$K10:$K217)</f>
        <v>0</v>
      </c>
      <c r="CZ8" s="102">
        <f>SUMPRODUCT(CZ12:CZ219,Achats!$K10:$K217)</f>
        <v>9.879999999999999</v>
      </c>
      <c r="DA8" s="25">
        <f>SUMPRODUCT(DA12:DA219,Achats!$K10:$K217)</f>
        <v>22.477</v>
      </c>
      <c r="DB8" s="478"/>
      <c r="DC8" s="102">
        <f>SUMPRODUCT(DC12:DC219,Achats!$K10:$K217)</f>
        <v>873.9559999999999</v>
      </c>
      <c r="DD8" s="25">
        <f>SUMPRODUCT(DD12:DD219,Achats!$K10:$K217)</f>
        <v>711.91</v>
      </c>
      <c r="DE8" s="25">
        <f>SUMPRODUCT(DE12:DE219,Achats!$K10:$K217)</f>
        <v>757.27</v>
      </c>
      <c r="DF8" s="25">
        <f>SUMPRODUCT(DF12:DF219,Achats!$K10:$K217)</f>
        <v>1423.82</v>
      </c>
      <c r="DG8" s="25">
        <f>SUMPRODUCT(DG12:DG219,Achats!$K10:$K217)</f>
        <v>1514.54</v>
      </c>
      <c r="DH8" s="25">
        <f>SUMPRODUCT(DH12:DH219,Achats!$K10:$K217)</f>
        <v>1747.9119999999998</v>
      </c>
      <c r="DI8" s="25">
        <f>SUMPRODUCT(DI12:DI219,Achats!$K10:$K217)</f>
        <v>3029.08</v>
      </c>
      <c r="DJ8" s="25">
        <f>SUMPRODUCT(DJ12:DJ219,Achats!$K10:$K217)</f>
        <v>3495.8239999999996</v>
      </c>
      <c r="DK8" s="25">
        <f>SUMPRODUCT(DK12:DK219,Achats!$K10:$K217)</f>
        <v>6058.16</v>
      </c>
      <c r="DL8" s="91">
        <f>SUMPRODUCT(DL12:DL219,Achats!$K10:$K217)</f>
        <v>0</v>
      </c>
      <c r="DM8" s="102">
        <f>SUMPRODUCT(DM12:DM219,Achats!$K10:$K217)</f>
        <v>565.5</v>
      </c>
      <c r="DN8" s="25">
        <v>658.56</v>
      </c>
      <c r="DO8" s="478"/>
      <c r="DP8" s="25">
        <f>SUMPRODUCT(DP12:DP219,Achats!$K10:$K217)</f>
        <v>37.050000000000004</v>
      </c>
      <c r="DQ8" s="120">
        <v>45.5</v>
      </c>
      <c r="DR8" s="318">
        <f>SUMPRODUCT(DR12:DR219,Achats!$K10:$K217)</f>
        <v>699</v>
      </c>
      <c r="DS8" s="25">
        <f>SUMPRODUCT(DS12:DS219,Achats!$K10:$K217)</f>
        <v>669.00220000000002</v>
      </c>
      <c r="DT8" s="25">
        <f>SUMPRODUCT(DT12:DT219,Achats!$K10:$K217)</f>
        <v>639.00299999999993</v>
      </c>
      <c r="DU8" s="25"/>
      <c r="DV8" s="25">
        <f>SUMPRODUCT(DV12:DV219,Achats!$K10:$K217)</f>
        <v>815.3</v>
      </c>
      <c r="DW8" s="25">
        <f>SUMPRODUCT(DW12:DW219,Achats!$K10:$K217)</f>
        <v>785.69999999999993</v>
      </c>
      <c r="DX8" s="120">
        <f>SUMPRODUCT(DX12:DX219,Achats!$K10:$K217)</f>
        <v>0</v>
      </c>
      <c r="DY8" s="25">
        <f>SUMPRODUCT(DY12:DY219,Achats!$K10:$K217)</f>
        <v>150.35999999999999</v>
      </c>
      <c r="DZ8" s="25">
        <f>SUMPRODUCT(DZ12:DZ219,Achats!$K10:$K217)</f>
        <v>105</v>
      </c>
      <c r="EA8" s="478"/>
      <c r="EB8" s="102">
        <f>SUMPRODUCT(EB12:EB219,Achats!$K10:$K217)</f>
        <v>19.89</v>
      </c>
      <c r="EC8" s="25">
        <f>SUMPRODUCT(EC12:EC219,Achats!$K10:$K217)</f>
        <v>29.12</v>
      </c>
      <c r="ED8" s="25">
        <f>SUMPRODUCT(ED12:ED219,Achats!$K10:$K217)</f>
        <v>76.38</v>
      </c>
      <c r="EE8" s="25">
        <f>SUMPRODUCT(EE12:EE219,Achats!$K10:$K217)</f>
        <v>73.667999999999992</v>
      </c>
      <c r="EF8" s="25">
        <f>SUMPRODUCT(EF12:EF219,Achats!$K10:$K217)</f>
        <v>91.451999999999984</v>
      </c>
      <c r="EG8" s="25">
        <f>SUMPRODUCT(EG12:EG219,Achats!$K10:$K217)</f>
        <v>358.97999999999996</v>
      </c>
      <c r="EH8" s="25">
        <f>SUMPRODUCT(EH12:EH219,Achats!$K10:$K217)</f>
        <v>415</v>
      </c>
      <c r="EI8" s="25">
        <f>SUMPRODUCT(EI12:EI219,Achats!$K10:$K217)</f>
        <v>6.7200000000000006</v>
      </c>
      <c r="EJ8" s="120">
        <f>SUMPRODUCT(EJ12:EJ219,Achats!$K10:$K217)</f>
        <v>0</v>
      </c>
      <c r="EK8" s="102">
        <f>SUMPRODUCT(EK12:EK219,Achats!$K10:$K217)</f>
        <v>0</v>
      </c>
      <c r="EL8" s="25">
        <f>SUMPRODUCT(EL12:EL219,Achats!$K10:$K217)</f>
        <v>5.43</v>
      </c>
      <c r="EM8" s="120">
        <f>SUMPRODUCT(EM12:EM219,Achats!$K10:$K217)</f>
        <v>0</v>
      </c>
      <c r="EN8" s="102">
        <f>SUMPRODUCT(EN12:EN219,Achats!$K10:$K217)</f>
        <v>4.42</v>
      </c>
      <c r="EO8" s="25">
        <f>SUMPRODUCT(EO12:EO219,Achats!$K10:$K217)</f>
        <v>4.42</v>
      </c>
      <c r="EP8" s="25">
        <f>SUMPRODUCT(EP12:EP219,Achats!$K10:$K217)</f>
        <v>4.3600000000000003</v>
      </c>
      <c r="EQ8" s="25">
        <f>SUMPRODUCT(EQ12:EQ219,Achats!$K10:$K217)</f>
        <v>8</v>
      </c>
      <c r="ER8" s="25">
        <f>SUMPRODUCT(ER12:ER219,Achats!$K10:$K217)</f>
        <v>9.6999999999999993</v>
      </c>
      <c r="ES8" s="25">
        <f>SUMPRODUCT(ES12:ES219,Achats!$K10:$K217)</f>
        <v>14</v>
      </c>
      <c r="ET8" s="120">
        <f>SUMPRODUCT(ET12:ET219,Achats!$K10:$K217)</f>
        <v>0</v>
      </c>
      <c r="EU8" s="25">
        <f>SUMPRODUCT(EU12:EU219,Achats!$K10:$K217)</f>
        <v>6.08</v>
      </c>
      <c r="EV8" s="25">
        <f>SUMPRODUCT(EV12:EV219,Achats!$K10:$K217)</f>
        <v>3.25</v>
      </c>
      <c r="EW8" s="91"/>
      <c r="EX8" s="102">
        <f>SUMPRODUCT(EX12:EX219,Achats!$K10:$K217)</f>
        <v>36.285000000000004</v>
      </c>
      <c r="EY8" s="25">
        <f>SUMPRODUCT(EY12:EY219,Achats!$K10:$K217)</f>
        <v>37.410000000000004</v>
      </c>
      <c r="EZ8" s="25">
        <f>SUMPRODUCT(EZ12:EZ219,Achats!$K10:$K217)</f>
        <v>46.905000000000001</v>
      </c>
      <c r="FA8" s="120">
        <f>SUMPRODUCT(FA12:FA219,Achats!$K10:$K217)</f>
        <v>57.929999999999993</v>
      </c>
      <c r="FB8" s="318">
        <f>SUMPRODUCT(FB12:FB219,Achats!$K10:$K217)</f>
        <v>0</v>
      </c>
      <c r="FC8" s="120">
        <f>SUMPRODUCT(FC12:FC219,Achats!$K10:$K217)</f>
        <v>0</v>
      </c>
      <c r="GL8" s="95"/>
    </row>
    <row r="9" spans="1:194" s="21" customFormat="1" ht="21" customHeight="1" x14ac:dyDescent="0.25">
      <c r="B9" s="343" t="s">
        <v>580</v>
      </c>
      <c r="C9" s="337">
        <f>IF(C8=0,"",C10/C7)</f>
        <v>0.66720755273639198</v>
      </c>
      <c r="D9" s="23">
        <f t="shared" ref="D9:DL9" si="0">IF(D8=0,"",D10/D7)</f>
        <v>0.66720755273639198</v>
      </c>
      <c r="E9" s="23">
        <f t="shared" si="0"/>
        <v>0.43251231527093592</v>
      </c>
      <c r="F9" s="23">
        <f>IF(F8=0,"",F10/F7)</f>
        <v>0.5349241177546169</v>
      </c>
      <c r="G9" s="338"/>
      <c r="H9" s="337">
        <f t="shared" si="0"/>
        <v>0.49782566111655246</v>
      </c>
      <c r="I9" s="23">
        <f t="shared" si="0"/>
        <v>0.47368784530386743</v>
      </c>
      <c r="J9" s="23">
        <f t="shared" ref="J9" si="1">IF(J8=0,"",J10/J7)</f>
        <v>0.68791147219498527</v>
      </c>
      <c r="K9" s="23">
        <f t="shared" si="0"/>
        <v>0.67648839556004059</v>
      </c>
      <c r="L9" s="23">
        <f t="shared" si="0"/>
        <v>0.29670820991449176</v>
      </c>
      <c r="M9" s="23">
        <f t="shared" si="0"/>
        <v>0.28915991175231182</v>
      </c>
      <c r="N9" s="338" t="str">
        <f t="shared" si="0"/>
        <v/>
      </c>
      <c r="O9" s="337">
        <f t="shared" si="0"/>
        <v>1.0534602709630172</v>
      </c>
      <c r="P9" s="23" t="str">
        <f t="shared" si="0"/>
        <v/>
      </c>
      <c r="Q9" s="338" t="str">
        <f t="shared" si="0"/>
        <v/>
      </c>
      <c r="R9" s="337">
        <f t="shared" si="0"/>
        <v>0.57812349947181396</v>
      </c>
      <c r="S9" s="23">
        <f t="shared" si="0"/>
        <v>0.80762504372158095</v>
      </c>
      <c r="T9" s="23">
        <f t="shared" si="0"/>
        <v>1</v>
      </c>
      <c r="U9" s="338" t="str">
        <f t="shared" si="0"/>
        <v/>
      </c>
      <c r="V9" s="335">
        <f t="shared" ref="V9:AD9" si="2">IF(V8=0,"",V10/V7)</f>
        <v>1</v>
      </c>
      <c r="W9" s="23">
        <f t="shared" si="2"/>
        <v>1</v>
      </c>
      <c r="X9" s="23">
        <f t="shared" si="2"/>
        <v>1</v>
      </c>
      <c r="Y9" s="23">
        <f t="shared" si="2"/>
        <v>0.80000000000000027</v>
      </c>
      <c r="Z9" s="23">
        <f t="shared" si="2"/>
        <v>0.8</v>
      </c>
      <c r="AA9" s="23">
        <f t="shared" ref="AA9:AB9" si="3">IF(AA8=0,"",AA10/AA7)</f>
        <v>0.80000000000000016</v>
      </c>
      <c r="AB9" s="23" t="str">
        <f t="shared" si="3"/>
        <v/>
      </c>
      <c r="AC9" s="23">
        <f t="shared" si="2"/>
        <v>1</v>
      </c>
      <c r="AD9" s="338" t="str">
        <f t="shared" si="2"/>
        <v/>
      </c>
      <c r="AE9" s="335">
        <f t="shared" si="0"/>
        <v>0.33138683916809042</v>
      </c>
      <c r="AF9" s="23">
        <f t="shared" ref="AF9" si="4">IF(AF8=0,"",AF10/AF7)</f>
        <v>0.32733271960583477</v>
      </c>
      <c r="AG9" s="23">
        <f t="shared" si="0"/>
        <v>0.32256360935293088</v>
      </c>
      <c r="AH9" s="23">
        <f t="shared" si="0"/>
        <v>0.32038950050607473</v>
      </c>
      <c r="AI9" s="23">
        <f t="shared" si="0"/>
        <v>0.31660724427031617</v>
      </c>
      <c r="AJ9" s="23">
        <f t="shared" si="0"/>
        <v>0.3160573415165393</v>
      </c>
      <c r="AK9" s="23">
        <f t="shared" si="0"/>
        <v>0.31498245317628382</v>
      </c>
      <c r="AL9" s="23">
        <f t="shared" ref="AL9" si="5">IF(AL8=0,"",AL10/AL7)</f>
        <v>0.31513835639313809</v>
      </c>
      <c r="AM9" s="23">
        <f t="shared" si="0"/>
        <v>0.31390819564830374</v>
      </c>
      <c r="AN9" s="23">
        <f t="shared" si="0"/>
        <v>0.31315368906225538</v>
      </c>
      <c r="AO9" s="23">
        <f t="shared" ref="AO9" si="6">IF(AO8=0,"",AO10/AO7)</f>
        <v>0.31390819564830374</v>
      </c>
      <c r="AP9" s="23">
        <f t="shared" si="0"/>
        <v>0.31287880521211009</v>
      </c>
      <c r="AQ9" s="23">
        <f t="shared" si="0"/>
        <v>0.3119499141459493</v>
      </c>
      <c r="AR9" s="23">
        <f t="shared" si="0"/>
        <v>0.3097736066503064</v>
      </c>
      <c r="AS9" s="23">
        <f t="shared" si="0"/>
        <v>0.3108688850783225</v>
      </c>
      <c r="AT9" s="23">
        <f t="shared" si="0"/>
        <v>0.31058213396145157</v>
      </c>
      <c r="AU9" s="23">
        <f t="shared" ref="AU9:AV9" si="7">IF(AU8=0,"",AU10/AU7)</f>
        <v>0.3095334311087683</v>
      </c>
      <c r="AV9" s="23">
        <f t="shared" si="7"/>
        <v>0.30978236022544875</v>
      </c>
      <c r="AW9" s="23">
        <f t="shared" si="0"/>
        <v>0.30909498206421288</v>
      </c>
      <c r="AX9" s="23">
        <f t="shared" ref="AX9:AY9" si="8">IF(AX8=0,"",AX10/AX7)</f>
        <v>0.30735550198154948</v>
      </c>
      <c r="AY9" s="23">
        <f t="shared" si="8"/>
        <v>0.30714489911014342</v>
      </c>
      <c r="AZ9" s="23">
        <f t="shared" si="0"/>
        <v>0.30714489911014342</v>
      </c>
      <c r="BA9" s="23">
        <f t="shared" si="0"/>
        <v>0.30681729080956538</v>
      </c>
      <c r="BB9" s="338" t="str">
        <f t="shared" si="0"/>
        <v/>
      </c>
      <c r="BC9" s="23">
        <f t="shared" si="0"/>
        <v>0.32285298865019391</v>
      </c>
      <c r="BD9" s="23">
        <f t="shared" ref="BD9" si="9">IF(BD8=0,"",BD10/BD7)</f>
        <v>0.31699976491753673</v>
      </c>
      <c r="BE9" s="23">
        <f t="shared" si="0"/>
        <v>0.31584647859099979</v>
      </c>
      <c r="BF9" s="23">
        <f t="shared" si="0"/>
        <v>0.31352703741725424</v>
      </c>
      <c r="BG9" s="23">
        <f t="shared" si="0"/>
        <v>0.30981631982804048</v>
      </c>
      <c r="BH9" s="23">
        <f t="shared" ref="BH9:BO9" si="10">IF(BH8=0,"",BH10/BH7)</f>
        <v>0.30917047186662994</v>
      </c>
      <c r="BI9" s="23">
        <f t="shared" si="10"/>
        <v>0.3078751429830649</v>
      </c>
      <c r="BJ9" s="23">
        <f t="shared" si="10"/>
        <v>0.30749406962153408</v>
      </c>
      <c r="BK9" s="23">
        <f t="shared" si="10"/>
        <v>0.30676645891833415</v>
      </c>
      <c r="BL9" s="23">
        <f t="shared" si="10"/>
        <v>0.30585664923962125</v>
      </c>
      <c r="BM9" s="23">
        <f t="shared" si="10"/>
        <v>0.30553126845813905</v>
      </c>
      <c r="BN9" s="23">
        <f t="shared" si="10"/>
        <v>0.30476945402082212</v>
      </c>
      <c r="BO9" s="23">
        <f t="shared" si="10"/>
        <v>0.3037722981046182</v>
      </c>
      <c r="BP9" s="23">
        <f t="shared" si="0"/>
        <v>0.30375957933261244</v>
      </c>
      <c r="BQ9" s="338" t="str">
        <f t="shared" si="0"/>
        <v/>
      </c>
      <c r="BR9" s="337">
        <f t="shared" ref="BR9:CW9" si="11">IF(BR8=0,"",BR10/BR7)</f>
        <v>0.41031622047693428</v>
      </c>
      <c r="BS9" s="23">
        <f t="shared" si="11"/>
        <v>0.41031942462801729</v>
      </c>
      <c r="BT9" s="23">
        <f t="shared" si="11"/>
        <v>0.41032126032898314</v>
      </c>
      <c r="BU9" s="23">
        <f t="shared" si="11"/>
        <v>0.41031859268472282</v>
      </c>
      <c r="BV9" s="23">
        <f t="shared" si="11"/>
        <v>0.41032015257840038</v>
      </c>
      <c r="BW9" s="23">
        <f t="shared" si="11"/>
        <v>0.41031813049400329</v>
      </c>
      <c r="BX9" s="23">
        <f t="shared" si="11"/>
        <v>0.41031942462801729</v>
      </c>
      <c r="BY9" s="23">
        <f t="shared" si="11"/>
        <v>0.41032048346493771</v>
      </c>
      <c r="BZ9" s="23">
        <f t="shared" si="11"/>
        <v>0.41031893932776226</v>
      </c>
      <c r="CA9" s="23">
        <f t="shared" si="11"/>
        <v>0.410320601576668</v>
      </c>
      <c r="CB9" s="23">
        <f t="shared" si="11"/>
        <v>0.41031989522220419</v>
      </c>
      <c r="CC9" s="23">
        <f t="shared" si="11"/>
        <v>0.41032069448753644</v>
      </c>
      <c r="CD9" s="23">
        <f t="shared" si="11"/>
        <v>0.41031942462801718</v>
      </c>
      <c r="CE9" s="23">
        <f t="shared" si="11"/>
        <v>0.41031976438243495</v>
      </c>
      <c r="CF9" s="23">
        <f t="shared" si="11"/>
        <v>0.41031942462801729</v>
      </c>
      <c r="CG9" s="23">
        <f t="shared" si="11"/>
        <v>0.41031942462801746</v>
      </c>
      <c r="CH9" s="338" t="str">
        <f t="shared" si="11"/>
        <v/>
      </c>
      <c r="CI9" s="337">
        <f t="shared" si="11"/>
        <v>0.30857197518464169</v>
      </c>
      <c r="CJ9" s="23">
        <f t="shared" si="11"/>
        <v>0.3830195927775642</v>
      </c>
      <c r="CK9" s="23">
        <f t="shared" si="11"/>
        <v>0.38301959277756431</v>
      </c>
      <c r="CL9" s="23">
        <f t="shared" si="11"/>
        <v>0.38301959277756431</v>
      </c>
      <c r="CM9" s="23">
        <f t="shared" si="11"/>
        <v>0.38301959277756426</v>
      </c>
      <c r="CN9" s="23">
        <f t="shared" si="11"/>
        <v>0.3830195927775642</v>
      </c>
      <c r="CO9" s="23">
        <f t="shared" si="11"/>
        <v>0.3830195927775642</v>
      </c>
      <c r="CP9" s="23">
        <f t="shared" si="11"/>
        <v>0.38301959277756431</v>
      </c>
      <c r="CQ9" s="23">
        <f t="shared" si="11"/>
        <v>0.38301959277756431</v>
      </c>
      <c r="CR9" s="23">
        <f t="shared" si="11"/>
        <v>0.38301959277756431</v>
      </c>
      <c r="CS9" s="23">
        <f t="shared" si="11"/>
        <v>0.38301959277756437</v>
      </c>
      <c r="CT9" s="23">
        <f t="shared" si="11"/>
        <v>0.38301959277756437</v>
      </c>
      <c r="CU9" s="23">
        <f t="shared" si="11"/>
        <v>0.38301959277756426</v>
      </c>
      <c r="CV9" s="23">
        <f t="shared" si="11"/>
        <v>0.38301959277756426</v>
      </c>
      <c r="CW9" s="23">
        <f t="shared" si="11"/>
        <v>0.3830195927775642</v>
      </c>
      <c r="CX9" s="23">
        <f t="shared" ref="CX9:CY9" si="12">IF(CX8=0,"",CX10/CX7)</f>
        <v>0.38301959277756437</v>
      </c>
      <c r="CY9" s="338" t="str">
        <f t="shared" si="12"/>
        <v/>
      </c>
      <c r="CZ9" s="337">
        <f>IF(CZ8=0,"",CZ10/CZ7)</f>
        <v>0.29999999999999993</v>
      </c>
      <c r="DA9" s="23">
        <f>IF(DA8=0,"",DA10/DA7)</f>
        <v>0.3000000000000001</v>
      </c>
      <c r="DB9" s="479"/>
      <c r="DC9" s="337">
        <f t="shared" si="0"/>
        <v>0.44833780782870963</v>
      </c>
      <c r="DD9" s="23">
        <f t="shared" ref="DD9:DE9" si="13">IF(DD8=0,"",DD10/DD7)</f>
        <v>0.45086410695361528</v>
      </c>
      <c r="DE9" s="23">
        <f t="shared" si="13"/>
        <v>0.44771354286151277</v>
      </c>
      <c r="DF9" s="23">
        <f t="shared" si="0"/>
        <v>0.45086410695361528</v>
      </c>
      <c r="DG9" s="23">
        <f t="shared" ref="DG9" si="14">IF(DG8=0,"",DG10/DG7)</f>
        <v>0.44771354286151277</v>
      </c>
      <c r="DH9" s="23">
        <f t="shared" si="0"/>
        <v>0.44833780782870963</v>
      </c>
      <c r="DI9" s="23">
        <f t="shared" si="0"/>
        <v>0.44771354286151277</v>
      </c>
      <c r="DJ9" s="23">
        <f t="shared" si="0"/>
        <v>0.44833780782870963</v>
      </c>
      <c r="DK9" s="23">
        <f t="shared" si="0"/>
        <v>0.44771354286151277</v>
      </c>
      <c r="DL9" s="334" t="str">
        <f t="shared" si="0"/>
        <v/>
      </c>
      <c r="DM9" s="337">
        <f>IF(DM8=0,"",DM10/DM7)</f>
        <v>0.46883116883116882</v>
      </c>
      <c r="DN9" s="23">
        <v>0.47</v>
      </c>
      <c r="DO9" s="479"/>
      <c r="DP9" s="23">
        <f t="shared" ref="DP9" si="15">IF(DP8=0,"",DP10/DP7)</f>
        <v>0.30000000000000016</v>
      </c>
      <c r="DQ9" s="23">
        <v>0.3</v>
      </c>
      <c r="DR9" s="335">
        <f t="shared" ref="DR9:DW9" si="16">IF(DR8=0,"",DR10/DR7)</f>
        <v>0.48976982097186705</v>
      </c>
      <c r="DS9" s="23">
        <f t="shared" si="16"/>
        <v>0.47798133731045256</v>
      </c>
      <c r="DT9" s="23">
        <f t="shared" si="16"/>
        <v>0.48429192726097775</v>
      </c>
      <c r="DU9" s="23"/>
      <c r="DV9" s="23">
        <f t="shared" si="16"/>
        <v>0.42236566643405427</v>
      </c>
      <c r="DW9" s="23">
        <f t="shared" si="16"/>
        <v>0.41082041981648709</v>
      </c>
      <c r="DX9" s="338" t="str">
        <f t="shared" ref="DX9" si="17">IF(DX8=0,"",DX10/DX7)</f>
        <v/>
      </c>
      <c r="DY9" s="23">
        <f>IF(DY8=0,"",DY10/DY7)</f>
        <v>0.3999999999999998</v>
      </c>
      <c r="DZ9" s="23">
        <f t="shared" ref="DZ9" si="18">IF(DZ8=0,"",DZ10/DZ7)</f>
        <v>0.4</v>
      </c>
      <c r="EA9" s="479"/>
      <c r="EB9" s="337">
        <f t="shared" ref="EB9:EJ9" si="19">IF(EB8=0,"",EB10/EB7)</f>
        <v>0.3439189189189189</v>
      </c>
      <c r="EC9" s="23">
        <f t="shared" si="19"/>
        <v>0.46331658291457301</v>
      </c>
      <c r="ED9" s="23">
        <f t="shared" si="19"/>
        <v>0.41444444444444434</v>
      </c>
      <c r="EE9" s="23">
        <f t="shared" si="19"/>
        <v>0.19999999999999987</v>
      </c>
      <c r="EF9" s="23">
        <f t="shared" si="19"/>
        <v>0.1999999999999999</v>
      </c>
      <c r="EG9" s="23">
        <f t="shared" si="19"/>
        <v>0.19999999999999996</v>
      </c>
      <c r="EH9" s="23">
        <f t="shared" si="19"/>
        <v>0.20018508878477653</v>
      </c>
      <c r="EI9" s="23">
        <f t="shared" si="19"/>
        <v>0.60000000000000009</v>
      </c>
      <c r="EJ9" s="338" t="str">
        <f t="shared" si="19"/>
        <v/>
      </c>
      <c r="EK9" s="337" t="str">
        <f t="shared" ref="EK9:FC9" si="20">IF(EK8=0,"",EK10/EK7)</f>
        <v/>
      </c>
      <c r="EL9" s="23">
        <f t="shared" si="20"/>
        <v>0.57391304347826066</v>
      </c>
      <c r="EM9" s="338" t="str">
        <f t="shared" si="20"/>
        <v/>
      </c>
      <c r="EN9" s="337">
        <f t="shared" si="20"/>
        <v>0.7198443579766538</v>
      </c>
      <c r="EO9" s="23">
        <f t="shared" si="20"/>
        <v>1</v>
      </c>
      <c r="EP9" s="23">
        <f t="shared" si="20"/>
        <v>1</v>
      </c>
      <c r="EQ9" s="23">
        <f t="shared" si="20"/>
        <v>1</v>
      </c>
      <c r="ER9" s="23">
        <f t="shared" si="20"/>
        <v>1</v>
      </c>
      <c r="ES9" s="23">
        <f t="shared" si="20"/>
        <v>1</v>
      </c>
      <c r="ET9" s="338" t="str">
        <f t="shared" si="20"/>
        <v/>
      </c>
      <c r="EU9" s="23">
        <f>IF(EU8=0,"",EU10/EU7)</f>
        <v>1.6320346320346319</v>
      </c>
      <c r="EV9" s="23" t="e">
        <f>IF(EV8=0,"",EV10/EV7)</f>
        <v>#DIV/0!</v>
      </c>
      <c r="EW9" s="334"/>
      <c r="EX9" s="337">
        <f t="shared" si="20"/>
        <v>0.50000000000000011</v>
      </c>
      <c r="EY9" s="23">
        <f t="shared" si="20"/>
        <v>0.50000000000000011</v>
      </c>
      <c r="EZ9" s="23">
        <f t="shared" si="20"/>
        <v>0.50000000000000011</v>
      </c>
      <c r="FA9" s="338">
        <f t="shared" si="20"/>
        <v>0.49999999999999989</v>
      </c>
      <c r="FB9" s="335" t="str">
        <f t="shared" si="20"/>
        <v/>
      </c>
      <c r="FC9" s="338" t="str">
        <f t="shared" si="20"/>
        <v/>
      </c>
      <c r="GL9" s="96"/>
    </row>
    <row r="10" spans="1:194" s="60" customFormat="1" ht="21" customHeight="1" x14ac:dyDescent="0.25">
      <c r="B10" s="344" t="s">
        <v>47</v>
      </c>
      <c r="C10" s="103">
        <f>C8-C7</f>
        <v>45.230000000000004</v>
      </c>
      <c r="D10" s="30">
        <f t="shared" ref="D10:DQ10" si="21">D8-D7</f>
        <v>45.230000000000004</v>
      </c>
      <c r="E10" s="30">
        <f t="shared" si="21"/>
        <v>52.679999999999993</v>
      </c>
      <c r="F10" s="30">
        <f>F8-F7</f>
        <v>58.509999999999991</v>
      </c>
      <c r="G10" s="121"/>
      <c r="H10" s="103">
        <f t="shared" si="21"/>
        <v>50.828000000000003</v>
      </c>
      <c r="I10" s="30">
        <f t="shared" si="21"/>
        <v>54.872</v>
      </c>
      <c r="J10" s="30">
        <f t="shared" ref="J10" si="22">J8-J7</f>
        <v>49.11</v>
      </c>
      <c r="K10" s="30">
        <f t="shared" si="21"/>
        <v>67.04000000000002</v>
      </c>
      <c r="L10" s="30">
        <f t="shared" si="21"/>
        <v>106.18</v>
      </c>
      <c r="M10" s="30">
        <f t="shared" si="21"/>
        <v>116.65000000000009</v>
      </c>
      <c r="N10" s="121">
        <f t="shared" si="21"/>
        <v>0</v>
      </c>
      <c r="O10" s="103">
        <f t="shared" si="21"/>
        <v>57.54</v>
      </c>
      <c r="P10" s="30">
        <f t="shared" si="21"/>
        <v>0</v>
      </c>
      <c r="Q10" s="121">
        <f t="shared" si="21"/>
        <v>0</v>
      </c>
      <c r="R10" s="103">
        <f t="shared" si="21"/>
        <v>60.199999999999974</v>
      </c>
      <c r="S10" s="30">
        <f t="shared" si="21"/>
        <v>46.18</v>
      </c>
      <c r="T10" s="30">
        <f t="shared" si="21"/>
        <v>25</v>
      </c>
      <c r="U10" s="121">
        <f t="shared" si="21"/>
        <v>0</v>
      </c>
      <c r="V10" s="319">
        <f t="shared" ref="V10:AD10" si="23">V8-V7</f>
        <v>33</v>
      </c>
      <c r="W10" s="30">
        <f t="shared" si="23"/>
        <v>15</v>
      </c>
      <c r="X10" s="30">
        <f t="shared" si="23"/>
        <v>10</v>
      </c>
      <c r="Y10" s="30">
        <f t="shared" si="23"/>
        <v>40.800000000000011</v>
      </c>
      <c r="Z10" s="30">
        <f t="shared" si="23"/>
        <v>44</v>
      </c>
      <c r="AA10" s="30">
        <f t="shared" ref="AA10:AB10" si="24">AA8-AA7</f>
        <v>15.200000000000003</v>
      </c>
      <c r="AB10" s="30">
        <f t="shared" si="24"/>
        <v>0</v>
      </c>
      <c r="AC10" s="30">
        <f t="shared" si="23"/>
        <v>25</v>
      </c>
      <c r="AD10" s="121">
        <f t="shared" si="23"/>
        <v>0</v>
      </c>
      <c r="AE10" s="319">
        <f t="shared" si="21"/>
        <v>61.712365000000005</v>
      </c>
      <c r="AF10" s="30">
        <f t="shared" ref="AF10" si="25">AF8-AF7</f>
        <v>69.998879500000044</v>
      </c>
      <c r="AG10" s="30">
        <f t="shared" si="21"/>
        <v>83.558630500000049</v>
      </c>
      <c r="AH10" s="30">
        <f t="shared" si="21"/>
        <v>91.845145000000002</v>
      </c>
      <c r="AI10" s="30">
        <f t="shared" si="21"/>
        <v>111.43145200000004</v>
      </c>
      <c r="AJ10" s="30">
        <f t="shared" si="21"/>
        <v>115.04738560000004</v>
      </c>
      <c r="AK10" s="30">
        <f t="shared" si="21"/>
        <v>122.88190840000004</v>
      </c>
      <c r="AL10" s="30">
        <f t="shared" ref="AL10" si="26">AL8-AL7</f>
        <v>121.67659720000006</v>
      </c>
      <c r="AM10" s="30">
        <f t="shared" si="21"/>
        <v>131.92174239999997</v>
      </c>
      <c r="AN10" s="30">
        <f t="shared" si="21"/>
        <v>139.15360959999998</v>
      </c>
      <c r="AO10" s="30">
        <f t="shared" ref="AO10" si="27">AO8-AO7</f>
        <v>131.92174239999997</v>
      </c>
      <c r="AP10" s="30">
        <f t="shared" si="21"/>
        <v>141.99893440000005</v>
      </c>
      <c r="AQ10" s="30">
        <f t="shared" si="21"/>
        <v>152.58245590000007</v>
      </c>
      <c r="AR10" s="30">
        <f t="shared" si="21"/>
        <v>185.25676299999998</v>
      </c>
      <c r="AS10" s="30">
        <f t="shared" si="21"/>
        <v>167.17709500000001</v>
      </c>
      <c r="AT10" s="30">
        <f t="shared" si="21"/>
        <v>171.54881799999998</v>
      </c>
      <c r="AU10" s="30">
        <f t="shared" ref="AU10:AV10" si="28">AU8-AU7</f>
        <v>189.77668000000006</v>
      </c>
      <c r="AV10" s="30">
        <f t="shared" si="28"/>
        <v>185.09621949999996</v>
      </c>
      <c r="AW10" s="30">
        <f t="shared" si="21"/>
        <v>198.64362099999994</v>
      </c>
      <c r="AX10" s="30">
        <f t="shared" ref="AX10:AY10" si="29">AX8-AX7</f>
        <v>244.23797499999989</v>
      </c>
      <c r="AY10" s="30">
        <f t="shared" si="29"/>
        <v>251.26484049999999</v>
      </c>
      <c r="AZ10" s="30">
        <f t="shared" si="21"/>
        <v>251.26484049999999</v>
      </c>
      <c r="BA10" s="30">
        <f t="shared" si="21"/>
        <v>263.05861300000004</v>
      </c>
      <c r="BB10" s="121">
        <f t="shared" si="21"/>
        <v>0</v>
      </c>
      <c r="BC10" s="30">
        <f t="shared" si="21"/>
        <v>39.556680400000019</v>
      </c>
      <c r="BD10" s="30">
        <f t="shared" ref="BD10" si="30">BD8-BD7</f>
        <v>52.212448000000023</v>
      </c>
      <c r="BE10" s="30">
        <f t="shared" si="21"/>
        <v>55.80862239999999</v>
      </c>
      <c r="BF10" s="30">
        <f t="shared" si="21"/>
        <v>64.897854400000028</v>
      </c>
      <c r="BG10" s="30">
        <f t="shared" si="21"/>
        <v>88.371783999999991</v>
      </c>
      <c r="BH10" s="30">
        <f t="shared" ref="BH10:BO10" si="31">BH8-BH7</f>
        <v>94.398340000000019</v>
      </c>
      <c r="BI10" s="30">
        <f t="shared" si="31"/>
        <v>109.46473000000003</v>
      </c>
      <c r="BJ10" s="30">
        <f t="shared" si="31"/>
        <v>114.88863040000001</v>
      </c>
      <c r="BK10" s="30">
        <f t="shared" si="31"/>
        <v>126.94174240000007</v>
      </c>
      <c r="BL10" s="30">
        <f t="shared" si="31"/>
        <v>146.22672160000002</v>
      </c>
      <c r="BM10" s="30">
        <f t="shared" si="31"/>
        <v>154.66389999999996</v>
      </c>
      <c r="BN10" s="30">
        <f t="shared" si="31"/>
        <v>178.92078790000005</v>
      </c>
      <c r="BO10" s="30">
        <f t="shared" si="31"/>
        <v>225.47593299999994</v>
      </c>
      <c r="BP10" s="30">
        <f t="shared" si="21"/>
        <v>226.22925250000014</v>
      </c>
      <c r="BQ10" s="121">
        <f t="shared" si="21"/>
        <v>0</v>
      </c>
      <c r="BR10" s="103">
        <f t="shared" ref="BR10:CX10" si="32">BR8-BR7</f>
        <v>5.7520999999999989E-2</v>
      </c>
      <c r="BS10" s="30">
        <f t="shared" si="32"/>
        <v>7.0457999999999993E-2</v>
      </c>
      <c r="BT10" s="30">
        <f t="shared" si="32"/>
        <v>8.5012000000000032E-2</v>
      </c>
      <c r="BU10" s="30">
        <f t="shared" si="32"/>
        <v>9.8641000000000034E-2</v>
      </c>
      <c r="BV10" s="30">
        <f t="shared" si="32"/>
        <v>0.11273300000000003</v>
      </c>
      <c r="BW10" s="30">
        <f t="shared" si="32"/>
        <v>0.12682399999999999</v>
      </c>
      <c r="BX10" s="30">
        <f t="shared" si="32"/>
        <v>0.14091599999999999</v>
      </c>
      <c r="BY10" s="30">
        <f t="shared" si="32"/>
        <v>0.15500799999999992</v>
      </c>
      <c r="BZ10" s="30">
        <f t="shared" si="32"/>
        <v>0.16909900000000005</v>
      </c>
      <c r="CA10" s="30">
        <f t="shared" si="32"/>
        <v>0.17603000000000002</v>
      </c>
      <c r="CB10" s="30">
        <f t="shared" si="32"/>
        <v>0.18295999999999996</v>
      </c>
      <c r="CC10" s="30">
        <f t="shared" si="32"/>
        <v>0.197052</v>
      </c>
      <c r="CD10" s="30">
        <f t="shared" si="32"/>
        <v>0.21137399999999995</v>
      </c>
      <c r="CE10" s="30">
        <f t="shared" si="32"/>
        <v>0.25341800000000003</v>
      </c>
      <c r="CF10" s="30">
        <f t="shared" si="32"/>
        <v>0.28183199999999997</v>
      </c>
      <c r="CG10" s="30">
        <f t="shared" si="32"/>
        <v>0.3522900000000001</v>
      </c>
      <c r="CH10" s="121">
        <f t="shared" si="32"/>
        <v>0</v>
      </c>
      <c r="CI10" s="103">
        <v>0.01</v>
      </c>
      <c r="CJ10" s="30">
        <f t="shared" si="32"/>
        <v>1.5204249999999996E-2</v>
      </c>
      <c r="CK10" s="30">
        <f t="shared" si="32"/>
        <v>1.8344800000000001E-2</v>
      </c>
      <c r="CL10" s="30">
        <f t="shared" si="32"/>
        <v>2.1285949999999998E-2</v>
      </c>
      <c r="CM10" s="30">
        <f t="shared" si="32"/>
        <v>2.4326799999999996E-2</v>
      </c>
      <c r="CN10" s="30">
        <f t="shared" si="32"/>
        <v>2.7367649999999993E-2</v>
      </c>
      <c r="CO10" s="30">
        <f t="shared" si="32"/>
        <v>3.0408499999999991E-2</v>
      </c>
      <c r="CP10" s="30">
        <f t="shared" si="32"/>
        <v>3.3449350000000003E-2</v>
      </c>
      <c r="CQ10" s="30">
        <f t="shared" si="32"/>
        <v>3.64902E-2</v>
      </c>
      <c r="CR10" s="30">
        <f t="shared" si="32"/>
        <v>3.7985699999999997E-2</v>
      </c>
      <c r="CS10" s="30">
        <f t="shared" si="32"/>
        <v>3.9481200000000008E-2</v>
      </c>
      <c r="CT10" s="30">
        <f t="shared" si="32"/>
        <v>4.2522050000000006E-2</v>
      </c>
      <c r="CU10" s="30">
        <f t="shared" si="32"/>
        <v>4.5612749999999994E-2</v>
      </c>
      <c r="CV10" s="30">
        <f t="shared" si="32"/>
        <v>5.4685449999999997E-2</v>
      </c>
      <c r="CW10" s="30">
        <f t="shared" si="32"/>
        <v>6.0816999999999982E-2</v>
      </c>
      <c r="CX10" s="30">
        <f t="shared" si="32"/>
        <v>7.6021250000000012E-2</v>
      </c>
      <c r="CY10" s="121">
        <f t="shared" ref="CY10" si="33">CY8-CY7</f>
        <v>0</v>
      </c>
      <c r="CZ10" s="103">
        <f>CZ8-CZ7</f>
        <v>2.2799999999999994</v>
      </c>
      <c r="DA10" s="483">
        <f>DA8-DA7</f>
        <v>5.1870000000000012</v>
      </c>
      <c r="DB10" s="480"/>
      <c r="DC10" s="103">
        <f t="shared" si="21"/>
        <v>270.53599999999994</v>
      </c>
      <c r="DD10" s="30">
        <f t="shared" ref="DD10:DE10" si="34">DD8-DD7</f>
        <v>221.22999999999996</v>
      </c>
      <c r="DE10" s="30">
        <f t="shared" si="34"/>
        <v>234.19000000000005</v>
      </c>
      <c r="DF10" s="30">
        <f t="shared" si="21"/>
        <v>442.45999999999992</v>
      </c>
      <c r="DG10" s="30">
        <f t="shared" ref="DG10" si="35">DG8-DG7</f>
        <v>468.38000000000011</v>
      </c>
      <c r="DH10" s="30">
        <f t="shared" si="21"/>
        <v>541.07199999999989</v>
      </c>
      <c r="DI10" s="30">
        <f t="shared" si="21"/>
        <v>936.76000000000022</v>
      </c>
      <c r="DJ10" s="30">
        <f t="shared" si="21"/>
        <v>1082.1439999999998</v>
      </c>
      <c r="DK10" s="30">
        <f t="shared" si="21"/>
        <v>1873.5200000000004</v>
      </c>
      <c r="DL10" s="92">
        <f t="shared" si="21"/>
        <v>0</v>
      </c>
      <c r="DM10" s="103">
        <f>DM8-DM7</f>
        <v>180.5</v>
      </c>
      <c r="DN10" s="30">
        <f>DN8-DN7</f>
        <v>210.55999999999995</v>
      </c>
      <c r="DO10" s="480"/>
      <c r="DP10" s="30">
        <f t="shared" ref="DP10" si="36">DP8-DP7</f>
        <v>8.5500000000000043</v>
      </c>
      <c r="DQ10" s="121">
        <f t="shared" si="21"/>
        <v>10.5</v>
      </c>
      <c r="DR10" s="319">
        <f t="shared" ref="DR10:DW10" si="37">DR8-DR7</f>
        <v>229.8</v>
      </c>
      <c r="DS10" s="30">
        <f t="shared" si="37"/>
        <v>216.35629500000005</v>
      </c>
      <c r="DT10" s="30">
        <f t="shared" si="37"/>
        <v>208.49267499999991</v>
      </c>
      <c r="DU10" s="30"/>
      <c r="DV10" s="30">
        <f t="shared" si="37"/>
        <v>242.09999999999991</v>
      </c>
      <c r="DW10" s="30">
        <f t="shared" si="37"/>
        <v>228.78999999999985</v>
      </c>
      <c r="DX10" s="121">
        <f t="shared" ref="DX10" si="38">DX8-DX7</f>
        <v>0</v>
      </c>
      <c r="DY10" s="30">
        <f>DY8-DY7</f>
        <v>42.95999999999998</v>
      </c>
      <c r="DZ10" s="30">
        <f t="shared" ref="DZ10" si="39">DZ8-DZ7</f>
        <v>30</v>
      </c>
      <c r="EA10" s="480"/>
      <c r="EB10" s="103">
        <f t="shared" ref="EB10:EJ10" si="40">EB8-EB7</f>
        <v>5.09</v>
      </c>
      <c r="EC10" s="30">
        <f t="shared" si="40"/>
        <v>9.2200000000000024</v>
      </c>
      <c r="ED10" s="30">
        <f t="shared" si="40"/>
        <v>22.379999999999995</v>
      </c>
      <c r="EE10" s="30">
        <f t="shared" si="40"/>
        <v>12.277999999999992</v>
      </c>
      <c r="EF10" s="30">
        <f t="shared" si="40"/>
        <v>15.24199999999999</v>
      </c>
      <c r="EG10" s="30">
        <f t="shared" si="40"/>
        <v>59.829999999999984</v>
      </c>
      <c r="EH10" s="30">
        <f t="shared" si="40"/>
        <v>69.220000000000027</v>
      </c>
      <c r="EI10" s="30">
        <f t="shared" si="40"/>
        <v>2.5200000000000005</v>
      </c>
      <c r="EJ10" s="121">
        <f t="shared" si="40"/>
        <v>0</v>
      </c>
      <c r="EK10" s="103">
        <f t="shared" ref="EK10:FC10" si="41">EK8-EK7</f>
        <v>0</v>
      </c>
      <c r="EL10" s="30">
        <f t="shared" si="41"/>
        <v>1.9799999999999995</v>
      </c>
      <c r="EM10" s="121">
        <f t="shared" si="41"/>
        <v>0</v>
      </c>
      <c r="EN10" s="103">
        <f t="shared" si="41"/>
        <v>1.85</v>
      </c>
      <c r="EO10" s="30">
        <f t="shared" si="41"/>
        <v>2.21</v>
      </c>
      <c r="EP10" s="30">
        <f t="shared" si="41"/>
        <v>2.1800000000000002</v>
      </c>
      <c r="EQ10" s="30">
        <f t="shared" si="41"/>
        <v>4</v>
      </c>
      <c r="ER10" s="30">
        <f t="shared" ref="ER10" si="42">ER8-ER7</f>
        <v>4.8499999999999996</v>
      </c>
      <c r="ES10" s="30">
        <f t="shared" si="41"/>
        <v>7</v>
      </c>
      <c r="ET10" s="121">
        <f t="shared" si="41"/>
        <v>0</v>
      </c>
      <c r="EU10" s="30">
        <f>EU8-EU7</f>
        <v>3.77</v>
      </c>
      <c r="EV10" s="30">
        <f>EV8-EV7</f>
        <v>3.25</v>
      </c>
      <c r="EW10" s="92"/>
      <c r="EX10" s="103">
        <f t="shared" si="41"/>
        <v>12.095000000000002</v>
      </c>
      <c r="EY10" s="30">
        <f t="shared" si="41"/>
        <v>12.470000000000002</v>
      </c>
      <c r="EZ10" s="30">
        <f t="shared" si="41"/>
        <v>15.635000000000002</v>
      </c>
      <c r="FA10" s="121">
        <f t="shared" si="41"/>
        <v>19.309999999999995</v>
      </c>
      <c r="FB10" s="319">
        <f t="shared" si="41"/>
        <v>0</v>
      </c>
      <c r="FC10" s="121">
        <f t="shared" si="41"/>
        <v>0</v>
      </c>
      <c r="GL10" s="97"/>
    </row>
    <row r="11" spans="1:194" s="72" customFormat="1" ht="21" customHeight="1" x14ac:dyDescent="0.25">
      <c r="B11" s="345" t="s">
        <v>57</v>
      </c>
      <c r="C11" s="104">
        <f>SUMPRODUCT(C12:C219,Achats!$M10:$M217)</f>
        <v>5.4499999999999993</v>
      </c>
      <c r="D11" s="73">
        <f>SUMPRODUCT(D12:D219,Achats!$M10:$M217)</f>
        <v>5.4499999999999993</v>
      </c>
      <c r="E11" s="73">
        <f>SUMPRODUCT(E12:E219,Achats!$M10:$M217)</f>
        <v>4.2</v>
      </c>
      <c r="F11" s="73">
        <f>SUMPRODUCT(F12:F219,Achats!$M10:$M217)</f>
        <v>7.7499999999999991</v>
      </c>
      <c r="G11" s="185"/>
      <c r="H11" s="104">
        <f>SUMPRODUCT(H12:H219,Achats!$M10:$M217)</f>
        <v>6.1000000000000005</v>
      </c>
      <c r="I11" s="73">
        <f>SUMPRODUCT(I12:I219,Achats!$M10:$M217)</f>
        <v>6.1000000000000005</v>
      </c>
      <c r="J11" s="73">
        <f>SUMPRODUCT(J12:J219,Achats!$M10:$M217)</f>
        <v>5.8999999999999995</v>
      </c>
      <c r="K11" s="73">
        <f>SUMPRODUCT(K12:K219,Achats!$M10:$M217)</f>
        <v>9.65</v>
      </c>
      <c r="L11" s="73">
        <f>SUMPRODUCT(L12:L219,Achats!$M10:$M217)</f>
        <v>10.55</v>
      </c>
      <c r="M11" s="73">
        <f>SUMPRODUCT(M12:M219,Achats!$M10:$M217)</f>
        <v>10.55</v>
      </c>
      <c r="N11" s="185">
        <f>SUMPRODUCT(N12:N219,Achats!$M10:$M217)</f>
        <v>0</v>
      </c>
      <c r="O11" s="104">
        <f>SUMPRODUCT(O12:O219,Achats!$M10:$M217)</f>
        <v>12</v>
      </c>
      <c r="P11" s="73">
        <f>SUMPRODUCT(P12:P219,Achats!$M10:$M217)</f>
        <v>0</v>
      </c>
      <c r="Q11" s="185">
        <f>SUMPRODUCT(Q12:Q219,Achats!$M10:$M217)</f>
        <v>0</v>
      </c>
      <c r="R11" s="104">
        <f>SUMPRODUCT(R12:R219,Achats!$M10:$M217)</f>
        <v>9.7799999999999976</v>
      </c>
      <c r="S11" s="73">
        <f>SUMPRODUCT(S12:S219,Achats!$M10:$M217)</f>
        <v>8.6499999999999986</v>
      </c>
      <c r="T11" s="73">
        <f>SUMPRODUCT(T12:T219,Achats!$M10:$M217)</f>
        <v>2.8</v>
      </c>
      <c r="U11" s="185">
        <f>SUMPRODUCT(U12:U219,Achats!$M10:$M217)</f>
        <v>0</v>
      </c>
      <c r="V11" s="320">
        <f>SUMPRODUCT(V12:V219,Achats!$M10:$M217)</f>
        <v>4.4000000000000004</v>
      </c>
      <c r="W11" s="73">
        <f>SUMPRODUCT(W12:W219,Achats!$M10:$M217)</f>
        <v>1.7</v>
      </c>
      <c r="X11" s="73">
        <f>SUMPRODUCT(X12:X219,Achats!$M10:$M217)</f>
        <v>1.1000000000000001</v>
      </c>
      <c r="Y11" s="73">
        <f>SUMPRODUCT(Y12:Y219,Achats!$M10:$M217)</f>
        <v>7.75</v>
      </c>
      <c r="Z11" s="73">
        <f>SUMPRODUCT(Z12:Z219,Achats!$M10:$M217)</f>
        <v>8.5499999999999989</v>
      </c>
      <c r="AA11" s="73">
        <f>SUMPRODUCT(AA12:AA219,Achats!$M10:$M217)</f>
        <v>1.95</v>
      </c>
      <c r="AB11" s="73">
        <f>SUMPRODUCT(AB12:AB219,Achats!$M10:$M217)</f>
        <v>0</v>
      </c>
      <c r="AC11" s="73">
        <f>SUMPRODUCT(AC12:AC219,Achats!$M10:$M217)</f>
        <v>5</v>
      </c>
      <c r="AD11" s="185">
        <f>SUMPRODUCT(AD12:AD219,Achats!$M10:$M217)</f>
        <v>0</v>
      </c>
      <c r="AE11" s="320">
        <f>SUMPRODUCT(AE12:AE219,Achats!$M10:$M217)</f>
        <v>38.979999999999997</v>
      </c>
      <c r="AF11" s="73">
        <f>SUMPRODUCT(AF12:AF219,Achats!$M10:$M217)</f>
        <v>45.019000000000005</v>
      </c>
      <c r="AG11" s="73">
        <f>SUMPRODUCT(AG12:AG219,Achats!$M10:$M217)</f>
        <v>54.900999999999996</v>
      </c>
      <c r="AH11" s="73">
        <f>SUMPRODUCT(AH12:AH219,Achats!$M10:$M217)</f>
        <v>60.94</v>
      </c>
      <c r="AI11" s="73">
        <f>SUMPRODUCT(AI12:AI219,Achats!$M10:$M217)</f>
        <v>75.213999999999999</v>
      </c>
      <c r="AJ11" s="73">
        <f>SUMPRODUCT(AJ12:AJ219,Achats!$M10:$M217)</f>
        <v>77.849199999999996</v>
      </c>
      <c r="AK11" s="73">
        <f>SUMPRODUCT(AK12:AK219,Achats!$M10:$M217)</f>
        <v>83.558799999999991</v>
      </c>
      <c r="AL11" s="73">
        <f>SUMPRODUCT(AL12:AL219,Achats!$M10:$M217)</f>
        <v>82.680399999999992</v>
      </c>
      <c r="AM11" s="73">
        <f>SUMPRODUCT(AM12:AM219,Achats!$M10:$M217)</f>
        <v>90.146799999999999</v>
      </c>
      <c r="AN11" s="73">
        <f>SUMPRODUCT(AN12:AN219,Achats!$M10:$M217)</f>
        <v>95.417199999999994</v>
      </c>
      <c r="AO11" s="73">
        <f>SUMPRODUCT(AO12:AO219,Achats!$M10:$M217)</f>
        <v>90.146799999999999</v>
      </c>
      <c r="AP11" s="73">
        <f>SUMPRODUCT(AP12:AP219,Achats!$M10:$M217)</f>
        <v>97.490800000000007</v>
      </c>
      <c r="AQ11" s="73">
        <f>SUMPRODUCT(AQ12:AQ219,Achats!$M10:$M217)</f>
        <v>105.2038</v>
      </c>
      <c r="AR11" s="73">
        <f>SUMPRODUCT(AR12:AR219,Achats!$M10:$M217)</f>
        <v>129.01600000000002</v>
      </c>
      <c r="AS11" s="73">
        <f>SUMPRODUCT(AS12:AS219,Achats!$M10:$M217)</f>
        <v>115.84</v>
      </c>
      <c r="AT11" s="73">
        <f>SUMPRODUCT(AT12:AT219,Achats!$M10:$M217)</f>
        <v>119.02600000000001</v>
      </c>
      <c r="AU11" s="73">
        <f>SUMPRODUCT(AU12:AU219,Achats!$M10:$M217)</f>
        <v>132.31</v>
      </c>
      <c r="AV11" s="73">
        <f>SUMPRODUCT(AV12:AV219,Achats!$M10:$M217)</f>
        <v>128.899</v>
      </c>
      <c r="AW11" s="73">
        <f>SUMPRODUCT(AW12:AW219,Achats!$M10:$M217)</f>
        <v>138.77200000000002</v>
      </c>
      <c r="AX11" s="73">
        <f>SUMPRODUCT(AX12:AX219,Achats!$M10:$M217)</f>
        <v>172</v>
      </c>
      <c r="AY11" s="73">
        <f>SUMPRODUCT(AY12:AY219,Achats!$M10:$M217)</f>
        <v>177.12099999999998</v>
      </c>
      <c r="AZ11" s="73">
        <f>SUMPRODUCT(AZ12:AZ219,Achats!$M10:$M217)</f>
        <v>177.12099999999998</v>
      </c>
      <c r="BA11" s="73">
        <f>SUMPRODUCT(BA12:BA219,Achats!$M10:$M217)</f>
        <v>185.71600000000001</v>
      </c>
      <c r="BB11" s="185">
        <f>SUMPRODUCT(BB12:BB219,Achats!$M10:$M217)</f>
        <v>0</v>
      </c>
      <c r="BC11" s="73">
        <f>SUMPRODUCT(BC12:BC219,Achats!$M10:$M217)</f>
        <v>26.012800000000006</v>
      </c>
      <c r="BD11" s="73">
        <f>SUMPRODUCT(BD12:BD219,Achats!$M10:$M217)</f>
        <v>35.236000000000004</v>
      </c>
      <c r="BE11" s="73">
        <f>SUMPRODUCT(BE12:BE219,Achats!$M10:$M217)</f>
        <v>37.856800000000007</v>
      </c>
      <c r="BF11" s="73">
        <f>SUMPRODUCT(BF12:BF219,Achats!$M10:$M217)</f>
        <v>44.480800000000002</v>
      </c>
      <c r="BG11" s="73">
        <f>SUMPRODUCT(BG12:BG219,Achats!$M10:$M217)</f>
        <v>61.587999999999994</v>
      </c>
      <c r="BH11" s="73">
        <f>SUMPRODUCT(BH12:BH219,Achats!$M10:$M217)</f>
        <v>65.98</v>
      </c>
      <c r="BI11" s="73">
        <f>SUMPRODUCT(BI12:BI219,Achats!$M10:$M217)</f>
        <v>76.959999999999994</v>
      </c>
      <c r="BJ11" s="73">
        <f>SUMPRODUCT(BJ12:BJ219,Achats!$M10:$M217)</f>
        <v>80.912800000000004</v>
      </c>
      <c r="BK11" s="73">
        <f>SUMPRODUCT(BK12:BK219,Achats!$M10:$M217)</f>
        <v>89.696799999999996</v>
      </c>
      <c r="BL11" s="73">
        <f>SUMPRODUCT(BL12:BL219,Achats!$M10:$M217)</f>
        <v>103.75119999999998</v>
      </c>
      <c r="BM11" s="73">
        <f>SUMPRODUCT(BM12:BM219,Achats!$M10:$M217)</f>
        <v>109.9</v>
      </c>
      <c r="BN11" s="73">
        <f>SUMPRODUCT(BN12:BN219,Achats!$M10:$M217)</f>
        <v>127.57779999999998</v>
      </c>
      <c r="BO11" s="73">
        <f>SUMPRODUCT(BO12:BO219,Achats!$M10:$M217)</f>
        <v>161.50599999999997</v>
      </c>
      <c r="BP11" s="73">
        <f>SUMPRODUCT(BP12:BP219,Achats!$M10:$M217)</f>
        <v>162.05500000000001</v>
      </c>
      <c r="BQ11" s="185">
        <f>SUMPRODUCT(BQ12:BQ219,Achats!$M10:$M217)</f>
        <v>0</v>
      </c>
      <c r="BR11" s="104">
        <f>SUMPRODUCT(BR12:BR219,Achats!$M10:$M217)</f>
        <v>2.988E-2</v>
      </c>
      <c r="BS11" s="73">
        <f>SUMPRODUCT(BS12:BS219,Achats!$M10:$M217)</f>
        <v>3.6600000000000001E-2</v>
      </c>
      <c r="BT11" s="73">
        <f>SUMPRODUCT(BT12:BT219,Achats!$M10:$M217)</f>
        <v>4.4159999999999998E-2</v>
      </c>
      <c r="BU11" s="73">
        <f>SUMPRODUCT(BU12:BU219,Achats!$M10:$M217)</f>
        <v>5.1239999999999994E-2</v>
      </c>
      <c r="BV11" s="73">
        <f>SUMPRODUCT(BV12:BV219,Achats!$M10:$M217)</f>
        <v>5.8560000000000001E-2</v>
      </c>
      <c r="BW11" s="73">
        <f>SUMPRODUCT(BW12:BW219,Achats!$M10:$M217)</f>
        <v>6.5880000000000008E-2</v>
      </c>
      <c r="BX11" s="73">
        <f>SUMPRODUCT(BX12:BX219,Achats!$M10:$M217)</f>
        <v>7.3200000000000001E-2</v>
      </c>
      <c r="BY11" s="73">
        <f>SUMPRODUCT(BY12:BY219,Achats!$M10:$M217)</f>
        <v>8.0520000000000008E-2</v>
      </c>
      <c r="BZ11" s="73">
        <f>SUMPRODUCT(BZ12:BZ219,Achats!$M10:$M217)</f>
        <v>8.7840000000000001E-2</v>
      </c>
      <c r="CA11" s="73">
        <f>SUMPRODUCT(CA12:CA219,Achats!$M10:$M217)</f>
        <v>9.1440000000000007E-2</v>
      </c>
      <c r="CB11" s="73">
        <f>SUMPRODUCT(CB12:CB219,Achats!$M10:$M217)</f>
        <v>9.5039999999999999E-2</v>
      </c>
      <c r="CC11" s="73">
        <f>SUMPRODUCT(CC12:CC219,Achats!$M10:$M217)</f>
        <v>0.10235999999999999</v>
      </c>
      <c r="CD11" s="73">
        <f>SUMPRODUCT(CD12:CD219,Achats!$M10:$M217)</f>
        <v>0.10980000000000001</v>
      </c>
      <c r="CE11" s="73">
        <f>SUMPRODUCT(CE12:CE219,Achats!$M10:$M217)</f>
        <v>0.13164000000000001</v>
      </c>
      <c r="CF11" s="73">
        <f>SUMPRODUCT(CF12:CF219,Achats!$M10:$M217)</f>
        <v>0.1464</v>
      </c>
      <c r="CG11" s="73">
        <f>SUMPRODUCT(CG12:CG219,Achats!$M10:$M217)</f>
        <v>0.183</v>
      </c>
      <c r="CH11" s="185">
        <f>SUMPRODUCT(CH12:CH219,Achats!$M10:$M217)</f>
        <v>0</v>
      </c>
      <c r="CI11" s="104">
        <f>SUMPRODUCT(CI12:CI219,Achats!$M10:$M217)</f>
        <v>7.4700000000000001E-3</v>
      </c>
      <c r="CJ11" s="73">
        <f>SUMPRODUCT(CJ12:CJ219,Achats!$M10:$M217)</f>
        <v>9.1500000000000001E-3</v>
      </c>
      <c r="CK11" s="73">
        <f>SUMPRODUCT(CK12:CK219,Achats!$M10:$M217)</f>
        <v>1.1039999999999999E-2</v>
      </c>
      <c r="CL11" s="73">
        <f>SUMPRODUCT(CL12:CL219,Achats!$M10:$M217)</f>
        <v>1.2809999999999998E-2</v>
      </c>
      <c r="CM11" s="73">
        <f>SUMPRODUCT(CM12:CM219,Achats!$M10:$M217)</f>
        <v>1.464E-2</v>
      </c>
      <c r="CN11" s="73">
        <f>SUMPRODUCT(CN12:CN219,Achats!$M10:$M217)</f>
        <v>1.6470000000000002E-2</v>
      </c>
      <c r="CO11" s="73">
        <f>SUMPRODUCT(CO12:CO219,Achats!$M10:$M217)</f>
        <v>1.83E-2</v>
      </c>
      <c r="CP11" s="73">
        <f>SUMPRODUCT(CP12:CP219,Achats!$M10:$M217)</f>
        <v>2.0130000000000002E-2</v>
      </c>
      <c r="CQ11" s="73">
        <f>SUMPRODUCT(CQ12:CQ219,Achats!$M10:$M217)</f>
        <v>2.196E-2</v>
      </c>
      <c r="CR11" s="73">
        <f>SUMPRODUCT(CR12:CR219,Achats!$M10:$M217)</f>
        <v>2.2860000000000002E-2</v>
      </c>
      <c r="CS11" s="73">
        <f>SUMPRODUCT(CS12:CS219,Achats!$M10:$M217)</f>
        <v>2.376E-2</v>
      </c>
      <c r="CT11" s="73">
        <f>SUMPRODUCT(CT12:CT219,Achats!$M10:$M217)</f>
        <v>2.5589999999999998E-2</v>
      </c>
      <c r="CU11" s="73">
        <f>SUMPRODUCT(CU12:CU219,Achats!$M10:$M217)</f>
        <v>2.7450000000000002E-2</v>
      </c>
      <c r="CV11" s="73">
        <f>SUMPRODUCT(CV12:CV219,Achats!$M10:$M217)</f>
        <v>3.2910000000000002E-2</v>
      </c>
      <c r="CW11" s="73">
        <f>SUMPRODUCT(CW12:CW219,Achats!$M10:$M217)</f>
        <v>3.6600000000000001E-2</v>
      </c>
      <c r="CX11" s="73">
        <f>SUMPRODUCT(CX12:CX219,Achats!$M10:$M217)</f>
        <v>4.5749999999999999E-2</v>
      </c>
      <c r="CY11" s="185">
        <f>SUMPRODUCT(CY12:CY219,Achats!$M10:$M217)</f>
        <v>0</v>
      </c>
      <c r="CZ11" s="104">
        <f>SUMPRODUCT(CZ12:CZ219,Achats!$M10:$M217)</f>
        <v>0.5</v>
      </c>
      <c r="DA11" s="73">
        <f>SUMPRODUCT(DA12:DA219,Achats!$M10:$M217)</f>
        <v>0.5</v>
      </c>
      <c r="DB11" s="481"/>
      <c r="DC11" s="104">
        <f>SUMPRODUCT(DC12:DC219,Achats!$M10:$M217)</f>
        <v>102.6</v>
      </c>
      <c r="DD11" s="73">
        <f>SUMPRODUCT(DD12:DD219,Achats!$M10:$M217)</f>
        <v>188.79999999999998</v>
      </c>
      <c r="DE11" s="73">
        <f>SUMPRODUCT(DE12:DE219,Achats!$M10:$M217)</f>
        <v>208.79999999999998</v>
      </c>
      <c r="DF11" s="73">
        <f>SUMPRODUCT(DF12:DF219,Achats!$M10:$M217)</f>
        <v>377.59999999999997</v>
      </c>
      <c r="DG11" s="73">
        <f>SUMPRODUCT(DG12:DG219,Achats!$M10:$M217)</f>
        <v>417.59999999999997</v>
      </c>
      <c r="DH11" s="73">
        <f>SUMPRODUCT(DH12:DH219,Achats!$M10:$M217)</f>
        <v>205.2</v>
      </c>
      <c r="DI11" s="73">
        <f>SUMPRODUCT(DI12:DI219,Achats!$M10:$M217)</f>
        <v>835.19999999999993</v>
      </c>
      <c r="DJ11" s="73">
        <f>SUMPRODUCT(DJ12:DJ219,Achats!$M10:$M217)</f>
        <v>410.4</v>
      </c>
      <c r="DK11" s="73">
        <f>SUMPRODUCT(DK12:DK219,Achats!$M10:$M217)</f>
        <v>1670.3999999999999</v>
      </c>
      <c r="DL11" s="93">
        <f>SUMPRODUCT(DL12:DL219,Achats!$M10:$M217)</f>
        <v>0</v>
      </c>
      <c r="DM11" s="104">
        <f>SUMPRODUCT(DM12:DM219,Achats!$M10:$M217)</f>
        <v>110</v>
      </c>
      <c r="DN11" s="73">
        <f>SUMPRODUCT(DN12:DN219,Achats!$M10:$M217)</f>
        <v>0</v>
      </c>
      <c r="DO11" s="481"/>
      <c r="DP11" s="73">
        <f>SUMPRODUCT(DP12:DP219,Achats!$M10:$M217)</f>
        <v>6.7</v>
      </c>
      <c r="DQ11" s="185">
        <v>7.5</v>
      </c>
      <c r="DR11" s="320">
        <v>41</v>
      </c>
      <c r="DS11" s="73">
        <v>36</v>
      </c>
      <c r="DT11" s="73">
        <v>31</v>
      </c>
      <c r="DU11" s="73"/>
      <c r="DV11" s="73">
        <v>47</v>
      </c>
      <c r="DW11" s="73">
        <v>42</v>
      </c>
      <c r="DX11" s="185">
        <f>SUMPRODUCT(DX12:DX219,Achats!$M10:$M217)</f>
        <v>0</v>
      </c>
      <c r="DY11" s="73">
        <f>SUMPRODUCT(DY12:DY219,Achats!$M10:$M217)</f>
        <v>92</v>
      </c>
      <c r="DZ11" s="73">
        <f>SUMPRODUCT(DZ12:DZ219,Achats!$M10:$M217)</f>
        <v>72</v>
      </c>
      <c r="EA11" s="481"/>
      <c r="EB11" s="104">
        <f>SUMPRODUCT(EB12:EB219,Achats!$M10:$M217)</f>
        <v>0.55000000000000004</v>
      </c>
      <c r="EC11" s="73">
        <f>SUMPRODUCT(EC12:EC219,Achats!$M10:$M217)</f>
        <v>0.75</v>
      </c>
      <c r="ED11" s="73">
        <f>SUMPRODUCT(ED12:ED219,Achats!$M10:$M217)</f>
        <v>1.9</v>
      </c>
      <c r="EE11" s="73">
        <f>SUMPRODUCT(EE12:EE219,Achats!$M10:$M217)</f>
        <v>1.4</v>
      </c>
      <c r="EF11" s="73">
        <f>SUMPRODUCT(EF12:EF219,Achats!$M10:$M217)</f>
        <v>1.4</v>
      </c>
      <c r="EG11" s="73">
        <f>SUMPRODUCT(EG12:EG219,Achats!$M10:$M217)</f>
        <v>2.5</v>
      </c>
      <c r="EH11" s="73">
        <f>SUMPRODUCT(EH12:EH219,Achats!$M10:$M217)</f>
        <v>2.5</v>
      </c>
      <c r="EI11" s="73">
        <f>SUMPRODUCT(EI12:EI219,Achats!$M10:$M217)</f>
        <v>0.1</v>
      </c>
      <c r="EJ11" s="185">
        <f>SUMPRODUCT(EJ12:EJ219,Achats!$M10:$M217)</f>
        <v>0</v>
      </c>
      <c r="EK11" s="104">
        <f>SUMPRODUCT(EK12:EK219,Achats!$M10:$M217)</f>
        <v>0</v>
      </c>
      <c r="EL11" s="73">
        <f>SUMPRODUCT(EL12:EL219,Achats!$M10:$M217)</f>
        <v>0.1</v>
      </c>
      <c r="EM11" s="185">
        <f>SUMPRODUCT(EM12:EM219,Achats!$M10:$M217)</f>
        <v>0</v>
      </c>
      <c r="EN11" s="104">
        <f>SUMPRODUCT(EN12:EN219,Achats!$M10:$M217)</f>
        <v>0.1</v>
      </c>
      <c r="EO11" s="73">
        <f>SUMPRODUCT(EO12:EO219,Achats!$M10:$M217)</f>
        <v>0.1</v>
      </c>
      <c r="EP11" s="73">
        <f>SUMPRODUCT(EP12:EP219,Achats!$M10:$M217)</f>
        <v>0.1</v>
      </c>
      <c r="EQ11" s="73">
        <f>SUMPRODUCT(EQ12:EQ219,Achats!$M10:$M217)</f>
        <v>0.1</v>
      </c>
      <c r="ER11" s="73">
        <f>SUMPRODUCT(ER12:ER219,Achats!$M10:$M217)</f>
        <v>0.1</v>
      </c>
      <c r="ES11" s="73">
        <f>SUMPRODUCT(ES12:ES219,Achats!$M10:$M217)</f>
        <v>0.45</v>
      </c>
      <c r="ET11" s="185">
        <f>SUMPRODUCT(ET12:ET219,Achats!$M10:$M217)</f>
        <v>0</v>
      </c>
      <c r="EU11" s="73">
        <f>SUMPRODUCT(EU12:EU219,Achats!$M10:$M217)</f>
        <v>1</v>
      </c>
      <c r="EV11" s="73">
        <f>SUMPRODUCT(EV12:EV219,Achats!$M10:$M217)</f>
        <v>0.7</v>
      </c>
      <c r="EW11" s="93"/>
      <c r="EX11" s="104">
        <f>SUMPRODUCT(EX12:EX219,Achats!$M10:$M217)</f>
        <v>0.2</v>
      </c>
      <c r="EY11" s="73">
        <f>SUMPRODUCT(EY12:EY219,Achats!$M10:$M217)</f>
        <v>0.2</v>
      </c>
      <c r="EZ11" s="73">
        <f>SUMPRODUCT(EZ12:EZ219,Achats!$M10:$M217)</f>
        <v>0.2</v>
      </c>
      <c r="FA11" s="185">
        <f>SUMPRODUCT(FA12:FA219,Achats!$M10:$M217)</f>
        <v>0.2</v>
      </c>
      <c r="FB11" s="320">
        <f>SUMPRODUCT(FB12:FB219,Achats!$M10:$M217)</f>
        <v>0</v>
      </c>
      <c r="FC11" s="185">
        <f>SUMPRODUCT(FC12:FC219,Achats!$M10:$M217)</f>
        <v>0</v>
      </c>
      <c r="GL11" s="98"/>
    </row>
    <row r="12" spans="1:194" ht="14.25" customHeight="1" x14ac:dyDescent="0.25">
      <c r="A12" s="459" t="str">
        <f>Achats!A10</f>
        <v>Pièces rotomoulées</v>
      </c>
      <c r="B12" s="29" t="str">
        <f>IF(Achats!B10="","",Achats!B10)</f>
        <v>Répartiteur TOB-03</v>
      </c>
      <c r="C12" s="67"/>
      <c r="D12" s="107"/>
      <c r="E12" s="19"/>
      <c r="F12" s="29"/>
      <c r="G12" s="68"/>
      <c r="H12" s="69"/>
      <c r="I12" s="19"/>
      <c r="J12" s="19"/>
      <c r="K12" s="19"/>
      <c r="L12" s="19"/>
      <c r="M12" s="29"/>
      <c r="N12" s="68"/>
      <c r="O12" s="69">
        <v>2</v>
      </c>
      <c r="P12" s="19"/>
      <c r="Q12" s="70"/>
      <c r="R12" s="71"/>
      <c r="S12" s="52"/>
      <c r="T12" s="298"/>
      <c r="U12" s="53"/>
      <c r="V12" s="62"/>
      <c r="W12" s="62"/>
      <c r="X12" s="62"/>
      <c r="Y12" s="62"/>
      <c r="Z12" s="62"/>
      <c r="AA12" s="62"/>
      <c r="AB12" s="62"/>
      <c r="AC12" s="62">
        <v>1</v>
      </c>
      <c r="AD12" s="62"/>
      <c r="AE12" s="61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3"/>
      <c r="BC12" s="61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3"/>
      <c r="BR12" s="61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3"/>
      <c r="CI12" s="61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3"/>
      <c r="CZ12" s="61"/>
      <c r="DA12" s="62"/>
      <c r="DB12" s="63"/>
      <c r="DC12" s="61"/>
      <c r="DD12" s="62"/>
      <c r="DE12" s="62"/>
      <c r="DF12" s="62"/>
      <c r="DG12" s="62"/>
      <c r="DH12" s="62"/>
      <c r="DI12" s="62"/>
      <c r="DJ12" s="62"/>
      <c r="DK12" s="62"/>
      <c r="DL12" s="62"/>
      <c r="DM12" s="61"/>
      <c r="DN12" s="62"/>
      <c r="DO12" s="63"/>
      <c r="DP12" s="62"/>
      <c r="DQ12" s="63"/>
      <c r="DR12" s="62"/>
      <c r="DS12" s="62"/>
      <c r="DT12" s="62"/>
      <c r="DU12" s="62"/>
      <c r="DV12" s="62"/>
      <c r="DW12" s="62"/>
      <c r="DX12" s="63"/>
      <c r="DY12" s="61"/>
      <c r="DZ12" s="62"/>
      <c r="EA12" s="63"/>
      <c r="EB12" s="61"/>
      <c r="EC12" s="62"/>
      <c r="ED12" s="62"/>
      <c r="EE12" s="62"/>
      <c r="EF12" s="62"/>
      <c r="EG12" s="62"/>
      <c r="EH12" s="62"/>
      <c r="EI12" s="62"/>
      <c r="EJ12" s="63"/>
      <c r="EK12" s="61"/>
      <c r="EL12" s="62"/>
      <c r="EM12" s="63"/>
      <c r="EN12" s="61"/>
      <c r="EO12" s="62"/>
      <c r="EP12" s="62"/>
      <c r="EQ12" s="62"/>
      <c r="ER12" s="62"/>
      <c r="ES12" s="62"/>
      <c r="ET12" s="63"/>
      <c r="EU12" s="62"/>
      <c r="EV12" s="62"/>
      <c r="EW12" s="62"/>
      <c r="EX12" s="61"/>
      <c r="EY12" s="62"/>
      <c r="EZ12" s="62"/>
      <c r="FA12" s="63"/>
      <c r="FB12" s="62"/>
      <c r="FC12" s="63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</row>
    <row r="13" spans="1:194" ht="15" customHeight="1" x14ac:dyDescent="0.25">
      <c r="A13" s="460"/>
      <c r="B13" s="29" t="str">
        <f>IF(Achats!B11="","",Achats!B11)</f>
        <v>Regard DIR-01 40x40x30 non percé</v>
      </c>
      <c r="C13" s="31"/>
      <c r="D13" s="108"/>
      <c r="E13" s="2"/>
      <c r="F13" s="113"/>
      <c r="G13" s="32"/>
      <c r="H13" s="31">
        <v>1</v>
      </c>
      <c r="I13" s="2">
        <v>1</v>
      </c>
      <c r="J13" s="2">
        <v>1</v>
      </c>
      <c r="K13" s="2"/>
      <c r="L13" s="2"/>
      <c r="M13" s="113"/>
      <c r="N13" s="32"/>
      <c r="O13" s="31"/>
      <c r="P13" s="2"/>
      <c r="Q13" s="42"/>
      <c r="R13" s="49"/>
      <c r="S13" s="50"/>
      <c r="T13" s="299"/>
      <c r="U13" s="51"/>
      <c r="V13" s="62">
        <v>1</v>
      </c>
      <c r="W13" s="62"/>
      <c r="X13" s="62"/>
      <c r="Y13" s="62"/>
      <c r="Z13" s="62"/>
      <c r="AA13" s="62"/>
      <c r="AB13" s="62"/>
      <c r="AC13" s="62"/>
      <c r="AD13" s="62"/>
      <c r="AE13" s="61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3"/>
      <c r="BC13" s="61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3"/>
      <c r="BR13" s="61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3"/>
      <c r="CI13" s="61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3"/>
      <c r="CZ13" s="61"/>
      <c r="DA13" s="62"/>
      <c r="DB13" s="63"/>
      <c r="DC13" s="61"/>
      <c r="DD13" s="62"/>
      <c r="DE13" s="62"/>
      <c r="DF13" s="62"/>
      <c r="DG13" s="62"/>
      <c r="DH13" s="62"/>
      <c r="DI13" s="62"/>
      <c r="DJ13" s="62"/>
      <c r="DK13" s="62"/>
      <c r="DL13" s="62"/>
      <c r="DM13" s="61"/>
      <c r="DN13" s="62"/>
      <c r="DO13" s="63"/>
      <c r="DP13" s="62"/>
      <c r="DQ13" s="63"/>
      <c r="DR13" s="62"/>
      <c r="DS13" s="62"/>
      <c r="DT13" s="62"/>
      <c r="DU13" s="62"/>
      <c r="DV13" s="62"/>
      <c r="DW13" s="62"/>
      <c r="DX13" s="63"/>
      <c r="DY13" s="61"/>
      <c r="DZ13" s="62"/>
      <c r="EA13" s="63"/>
      <c r="EB13" s="61"/>
      <c r="EC13" s="62"/>
      <c r="ED13" s="62"/>
      <c r="EE13" s="62"/>
      <c r="EF13" s="62"/>
      <c r="EG13" s="62"/>
      <c r="EH13" s="62"/>
      <c r="EI13" s="62"/>
      <c r="EJ13" s="63"/>
      <c r="EK13" s="61"/>
      <c r="EL13" s="62"/>
      <c r="EM13" s="63"/>
      <c r="EN13" s="61"/>
      <c r="EO13" s="62"/>
      <c r="EP13" s="62"/>
      <c r="EQ13" s="62"/>
      <c r="ER13" s="62"/>
      <c r="ES13" s="62"/>
      <c r="ET13" s="63"/>
      <c r="EU13" s="62"/>
      <c r="EV13" s="62"/>
      <c r="EW13" s="62"/>
      <c r="EX13" s="61"/>
      <c r="EY13" s="62"/>
      <c r="EZ13" s="62"/>
      <c r="FA13" s="63"/>
      <c r="FB13" s="62"/>
      <c r="FC13" s="63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</row>
    <row r="14" spans="1:194" ht="15" customHeight="1" x14ac:dyDescent="0.25">
      <c r="A14" s="460"/>
      <c r="B14" s="29" t="str">
        <f>IF(Achats!B12="","",Achats!B12)</f>
        <v>Regard 40x40x30 gauche percé avec 3 joints</v>
      </c>
      <c r="C14" s="31"/>
      <c r="D14" s="108">
        <v>1</v>
      </c>
      <c r="E14" s="2"/>
      <c r="F14" s="113"/>
      <c r="G14" s="32"/>
      <c r="H14" s="31"/>
      <c r="I14" s="2"/>
      <c r="J14" s="2"/>
      <c r="K14" s="2"/>
      <c r="L14" s="2"/>
      <c r="M14" s="113"/>
      <c r="N14" s="32"/>
      <c r="O14" s="31"/>
      <c r="P14" s="2"/>
      <c r="Q14" s="42"/>
      <c r="R14" s="49"/>
      <c r="S14" s="50"/>
      <c r="T14" s="299"/>
      <c r="U14" s="51"/>
      <c r="V14" s="62"/>
      <c r="W14" s="62"/>
      <c r="X14" s="62"/>
      <c r="Y14" s="62"/>
      <c r="Z14" s="62"/>
      <c r="AA14" s="62"/>
      <c r="AB14" s="62"/>
      <c r="AC14" s="62"/>
      <c r="AD14" s="62"/>
      <c r="AE14" s="61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3"/>
      <c r="BC14" s="61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3"/>
      <c r="BR14" s="61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3"/>
      <c r="CI14" s="61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3"/>
      <c r="CZ14" s="61"/>
      <c r="DA14" s="62"/>
      <c r="DB14" s="63"/>
      <c r="DC14" s="61"/>
      <c r="DD14" s="62"/>
      <c r="DE14" s="62"/>
      <c r="DF14" s="62"/>
      <c r="DG14" s="62"/>
      <c r="DH14" s="62"/>
      <c r="DI14" s="62"/>
      <c r="DJ14" s="62"/>
      <c r="DK14" s="62"/>
      <c r="DL14" s="62"/>
      <c r="DM14" s="61"/>
      <c r="DN14" s="62"/>
      <c r="DO14" s="63"/>
      <c r="DP14" s="62"/>
      <c r="DQ14" s="63"/>
      <c r="DR14" s="62"/>
      <c r="DS14" s="62"/>
      <c r="DT14" s="62"/>
      <c r="DU14" s="62"/>
      <c r="DV14" s="62"/>
      <c r="DW14" s="62"/>
      <c r="DX14" s="63"/>
      <c r="DY14" s="61"/>
      <c r="DZ14" s="62"/>
      <c r="EA14" s="63"/>
      <c r="EB14" s="61"/>
      <c r="EC14" s="62"/>
      <c r="ED14" s="62"/>
      <c r="EE14" s="62"/>
      <c r="EF14" s="62"/>
      <c r="EG14" s="62"/>
      <c r="EH14" s="62"/>
      <c r="EI14" s="62"/>
      <c r="EJ14" s="63"/>
      <c r="EK14" s="61"/>
      <c r="EL14" s="62"/>
      <c r="EM14" s="63"/>
      <c r="EN14" s="61"/>
      <c r="EO14" s="62"/>
      <c r="EP14" s="62"/>
      <c r="EQ14" s="62"/>
      <c r="ER14" s="62"/>
      <c r="ES14" s="62"/>
      <c r="ET14" s="63"/>
      <c r="EU14" s="62"/>
      <c r="EV14" s="62"/>
      <c r="EW14" s="62"/>
      <c r="EX14" s="61"/>
      <c r="EY14" s="62"/>
      <c r="EZ14" s="62"/>
      <c r="FA14" s="63"/>
      <c r="FB14" s="62"/>
      <c r="FC14" s="63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</row>
    <row r="15" spans="1:194" ht="15" customHeight="1" x14ac:dyDescent="0.25">
      <c r="A15" s="460"/>
      <c r="B15" s="29" t="str">
        <f>IF(Achats!B13="","",Achats!B13)</f>
        <v>Regard 40x40x30 droit percé avec 3 joints</v>
      </c>
      <c r="C15" s="31">
        <v>1</v>
      </c>
      <c r="D15" s="108"/>
      <c r="E15" s="2"/>
      <c r="F15" s="113"/>
      <c r="G15" s="32"/>
      <c r="H15" s="31"/>
      <c r="I15" s="2"/>
      <c r="J15" s="2"/>
      <c r="K15" s="2"/>
      <c r="L15" s="2"/>
      <c r="M15" s="113"/>
      <c r="N15" s="32"/>
      <c r="O15" s="31"/>
      <c r="P15" s="2"/>
      <c r="Q15" s="42"/>
      <c r="R15" s="49"/>
      <c r="S15" s="50"/>
      <c r="T15" s="299"/>
      <c r="U15" s="51"/>
      <c r="V15" s="62"/>
      <c r="W15" s="62"/>
      <c r="X15" s="62"/>
      <c r="Y15" s="62"/>
      <c r="Z15" s="62"/>
      <c r="AA15" s="62"/>
      <c r="AB15" s="62"/>
      <c r="AC15" s="62"/>
      <c r="AD15" s="62"/>
      <c r="AE15" s="61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3"/>
      <c r="BC15" s="61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3"/>
      <c r="BR15" s="61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3"/>
      <c r="CI15" s="61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3"/>
      <c r="CZ15" s="61"/>
      <c r="DA15" s="62"/>
      <c r="DB15" s="63"/>
      <c r="DC15" s="61"/>
      <c r="DD15" s="62"/>
      <c r="DE15" s="62"/>
      <c r="DF15" s="62"/>
      <c r="DG15" s="62"/>
      <c r="DH15" s="62"/>
      <c r="DI15" s="62"/>
      <c r="DJ15" s="62"/>
      <c r="DK15" s="62"/>
      <c r="DL15" s="62"/>
      <c r="DM15" s="61"/>
      <c r="DN15" s="62"/>
      <c r="DO15" s="63"/>
      <c r="DP15" s="62"/>
      <c r="DQ15" s="63"/>
      <c r="DR15" s="62"/>
      <c r="DS15" s="62"/>
      <c r="DT15" s="62"/>
      <c r="DU15" s="62"/>
      <c r="DV15" s="62"/>
      <c r="DW15" s="62"/>
      <c r="DX15" s="63"/>
      <c r="DY15" s="61"/>
      <c r="DZ15" s="62"/>
      <c r="EA15" s="63"/>
      <c r="EB15" s="61"/>
      <c r="EC15" s="62"/>
      <c r="ED15" s="62"/>
      <c r="EE15" s="62"/>
      <c r="EF15" s="62"/>
      <c r="EG15" s="62"/>
      <c r="EH15" s="62"/>
      <c r="EI15" s="62"/>
      <c r="EJ15" s="63"/>
      <c r="EK15" s="61"/>
      <c r="EL15" s="62"/>
      <c r="EM15" s="63"/>
      <c r="EN15" s="61"/>
      <c r="EO15" s="62"/>
      <c r="EP15" s="62"/>
      <c r="EQ15" s="62"/>
      <c r="ER15" s="62"/>
      <c r="ES15" s="62"/>
      <c r="ET15" s="63"/>
      <c r="EU15" s="62"/>
      <c r="EV15" s="62"/>
      <c r="EW15" s="62"/>
      <c r="EX15" s="61"/>
      <c r="EY15" s="62"/>
      <c r="EZ15" s="62"/>
      <c r="FA15" s="63"/>
      <c r="FB15" s="62"/>
      <c r="FC15" s="63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</row>
    <row r="16" spans="1:194" ht="15" customHeight="1" x14ac:dyDescent="0.25">
      <c r="A16" s="460"/>
      <c r="B16" s="29" t="str">
        <f>IF(Achats!B14="","",Achats!B14)</f>
        <v>Couvercle Aquatiris pour regard DIR-01</v>
      </c>
      <c r="C16" s="31">
        <v>1</v>
      </c>
      <c r="D16" s="108">
        <v>1</v>
      </c>
      <c r="E16" s="5"/>
      <c r="F16" s="114"/>
      <c r="G16" s="33"/>
      <c r="H16" s="34">
        <v>1</v>
      </c>
      <c r="I16" s="5">
        <v>1</v>
      </c>
      <c r="J16" s="5">
        <v>1</v>
      </c>
      <c r="K16" s="5"/>
      <c r="L16" s="5"/>
      <c r="M16" s="114"/>
      <c r="N16" s="33"/>
      <c r="O16" s="31"/>
      <c r="P16" s="2"/>
      <c r="Q16" s="42"/>
      <c r="R16" s="49"/>
      <c r="S16" s="50"/>
      <c r="T16" s="299">
        <v>1</v>
      </c>
      <c r="U16" s="51"/>
      <c r="V16" s="62">
        <v>1</v>
      </c>
      <c r="W16" s="62"/>
      <c r="X16" s="62">
        <v>1</v>
      </c>
      <c r="Y16" s="62"/>
      <c r="Z16" s="62"/>
      <c r="AA16" s="62"/>
      <c r="AB16" s="62"/>
      <c r="AC16" s="62"/>
      <c r="AD16" s="62"/>
      <c r="AE16" s="61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3"/>
      <c r="BC16" s="61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3"/>
      <c r="BR16" s="61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3"/>
      <c r="CI16" s="61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3"/>
      <c r="CZ16" s="61"/>
      <c r="DA16" s="62"/>
      <c r="DB16" s="63"/>
      <c r="DC16" s="61"/>
      <c r="DD16" s="62"/>
      <c r="DE16" s="62"/>
      <c r="DF16" s="62"/>
      <c r="DG16" s="62"/>
      <c r="DH16" s="62"/>
      <c r="DI16" s="62"/>
      <c r="DJ16" s="62"/>
      <c r="DK16" s="62"/>
      <c r="DL16" s="62"/>
      <c r="DM16" s="61"/>
      <c r="DN16" s="62"/>
      <c r="DO16" s="63"/>
      <c r="DP16" s="62"/>
      <c r="DQ16" s="63"/>
      <c r="DR16" s="62"/>
      <c r="DS16" s="62"/>
      <c r="DT16" s="62"/>
      <c r="DU16" s="62"/>
      <c r="DV16" s="62"/>
      <c r="DW16" s="62"/>
      <c r="DX16" s="63"/>
      <c r="DY16" s="61"/>
      <c r="DZ16" s="62"/>
      <c r="EA16" s="63"/>
      <c r="EB16" s="61"/>
      <c r="EC16" s="62"/>
      <c r="ED16" s="62"/>
      <c r="EE16" s="62"/>
      <c r="EF16" s="62"/>
      <c r="EG16" s="62"/>
      <c r="EH16" s="62"/>
      <c r="EI16" s="62"/>
      <c r="EJ16" s="63"/>
      <c r="EK16" s="61"/>
      <c r="EL16" s="62"/>
      <c r="EM16" s="63"/>
      <c r="EN16" s="61"/>
      <c r="EO16" s="62"/>
      <c r="EP16" s="62"/>
      <c r="EQ16" s="62"/>
      <c r="ER16" s="62"/>
      <c r="ES16" s="62"/>
      <c r="ET16" s="63"/>
      <c r="EU16" s="62"/>
      <c r="EV16" s="62"/>
      <c r="EW16" s="62"/>
      <c r="EX16" s="61"/>
      <c r="EY16" s="62"/>
      <c r="EZ16" s="62"/>
      <c r="FA16" s="63"/>
      <c r="FB16" s="62"/>
      <c r="FC16" s="63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</row>
    <row r="17" spans="1:193" ht="15" customHeight="1" x14ac:dyDescent="0.25">
      <c r="A17" s="460"/>
      <c r="B17" s="29" t="str">
        <f>IF(Achats!B15="","",Achats!B15)</f>
        <v>Rehausse pour regard DIR-01</v>
      </c>
      <c r="C17" s="34"/>
      <c r="D17" s="109"/>
      <c r="E17" s="2"/>
      <c r="F17" s="113"/>
      <c r="G17" s="32"/>
      <c r="H17" s="31"/>
      <c r="I17" s="2"/>
      <c r="J17" s="2"/>
      <c r="K17" s="2"/>
      <c r="L17" s="2"/>
      <c r="M17" s="113"/>
      <c r="N17" s="32"/>
      <c r="O17" s="34"/>
      <c r="P17" s="2"/>
      <c r="Q17" s="42"/>
      <c r="R17" s="49"/>
      <c r="S17" s="50"/>
      <c r="T17" s="299">
        <v>1</v>
      </c>
      <c r="U17" s="51"/>
      <c r="V17" s="62"/>
      <c r="W17" s="62">
        <v>1</v>
      </c>
      <c r="X17" s="62"/>
      <c r="Y17" s="62"/>
      <c r="Z17" s="62"/>
      <c r="AA17" s="62"/>
      <c r="AB17" s="62"/>
      <c r="AC17" s="62"/>
      <c r="AD17" s="62"/>
      <c r="AE17" s="61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3"/>
      <c r="BC17" s="61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3"/>
      <c r="BR17" s="61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3"/>
      <c r="CI17" s="61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3"/>
      <c r="CZ17" s="61"/>
      <c r="DA17" s="62"/>
      <c r="DB17" s="63"/>
      <c r="DC17" s="61"/>
      <c r="DD17" s="62"/>
      <c r="DE17" s="62"/>
      <c r="DF17" s="62"/>
      <c r="DG17" s="62"/>
      <c r="DH17" s="62"/>
      <c r="DI17" s="62"/>
      <c r="DJ17" s="62"/>
      <c r="DK17" s="62"/>
      <c r="DL17" s="62"/>
      <c r="DM17" s="61"/>
      <c r="DN17" s="62"/>
      <c r="DO17" s="63"/>
      <c r="DP17" s="62"/>
      <c r="DQ17" s="63"/>
      <c r="DR17" s="62"/>
      <c r="DS17" s="62"/>
      <c r="DT17" s="62"/>
      <c r="DU17" s="62"/>
      <c r="DV17" s="62"/>
      <c r="DW17" s="62"/>
      <c r="DX17" s="63"/>
      <c r="DY17" s="61"/>
      <c r="DZ17" s="62"/>
      <c r="EA17" s="63"/>
      <c r="EB17" s="61"/>
      <c r="EC17" s="62"/>
      <c r="ED17" s="62"/>
      <c r="EE17" s="62"/>
      <c r="EF17" s="62"/>
      <c r="EG17" s="62"/>
      <c r="EH17" s="62"/>
      <c r="EI17" s="62"/>
      <c r="EJ17" s="63"/>
      <c r="EK17" s="61"/>
      <c r="EL17" s="62"/>
      <c r="EM17" s="63"/>
      <c r="EN17" s="61"/>
      <c r="EO17" s="62"/>
      <c r="EP17" s="62"/>
      <c r="EQ17" s="62"/>
      <c r="ER17" s="62"/>
      <c r="ES17" s="62"/>
      <c r="ET17" s="63"/>
      <c r="EU17" s="62"/>
      <c r="EV17" s="62"/>
      <c r="EW17" s="62"/>
      <c r="EX17" s="61"/>
      <c r="EY17" s="62"/>
      <c r="EZ17" s="62"/>
      <c r="FA17" s="63"/>
      <c r="FB17" s="62"/>
      <c r="FC17" s="63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</row>
    <row r="18" spans="1:193" ht="15" customHeight="1" x14ac:dyDescent="0.25">
      <c r="A18" s="460"/>
      <c r="B18" s="29" t="str">
        <f>IF(Achats!B16="","",Achats!B16)</f>
        <v>Regard DIR-02 carré 40x40x50</v>
      </c>
      <c r="C18" s="31"/>
      <c r="D18" s="108"/>
      <c r="E18" s="2"/>
      <c r="F18" s="113"/>
      <c r="G18" s="32"/>
      <c r="H18" s="31"/>
      <c r="I18" s="2"/>
      <c r="J18" s="2"/>
      <c r="K18" s="2">
        <v>1</v>
      </c>
      <c r="L18" s="2">
        <v>1</v>
      </c>
      <c r="M18" s="113">
        <v>1</v>
      </c>
      <c r="N18" s="32"/>
      <c r="O18" s="31"/>
      <c r="P18" s="2"/>
      <c r="Q18" s="42"/>
      <c r="R18" s="49"/>
      <c r="S18" s="50"/>
      <c r="T18" s="299"/>
      <c r="U18" s="51"/>
      <c r="V18" s="62"/>
      <c r="W18" s="62"/>
      <c r="X18" s="62"/>
      <c r="Y18" s="62">
        <v>1</v>
      </c>
      <c r="Z18" s="62"/>
      <c r="AA18" s="62"/>
      <c r="AB18" s="62"/>
      <c r="AC18" s="62"/>
      <c r="AD18" s="62"/>
      <c r="AE18" s="61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3"/>
      <c r="BC18" s="61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3"/>
      <c r="BR18" s="61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3"/>
      <c r="CI18" s="61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3"/>
      <c r="CZ18" s="61"/>
      <c r="DA18" s="62"/>
      <c r="DB18" s="63"/>
      <c r="DC18" s="61"/>
      <c r="DD18" s="62"/>
      <c r="DE18" s="62"/>
      <c r="DF18" s="62"/>
      <c r="DG18" s="62"/>
      <c r="DH18" s="62"/>
      <c r="DI18" s="62"/>
      <c r="DJ18" s="62"/>
      <c r="DK18" s="62"/>
      <c r="DL18" s="62"/>
      <c r="DM18" s="61"/>
      <c r="DN18" s="62"/>
      <c r="DO18" s="63"/>
      <c r="DP18" s="62"/>
      <c r="DQ18" s="63"/>
      <c r="DR18" s="62"/>
      <c r="DS18" s="62"/>
      <c r="DT18" s="62"/>
      <c r="DU18" s="62"/>
      <c r="DV18" s="62"/>
      <c r="DW18" s="62"/>
      <c r="DX18" s="63"/>
      <c r="DY18" s="61"/>
      <c r="DZ18" s="62"/>
      <c r="EA18" s="63"/>
      <c r="EB18" s="61"/>
      <c r="EC18" s="62"/>
      <c r="ED18" s="62"/>
      <c r="EE18" s="62"/>
      <c r="EF18" s="62"/>
      <c r="EG18" s="62"/>
      <c r="EH18" s="62"/>
      <c r="EI18" s="62"/>
      <c r="EJ18" s="63"/>
      <c r="EK18" s="61"/>
      <c r="EL18" s="62"/>
      <c r="EM18" s="63"/>
      <c r="EN18" s="61"/>
      <c r="EO18" s="62"/>
      <c r="EP18" s="62"/>
      <c r="EQ18" s="62"/>
      <c r="ER18" s="62"/>
      <c r="ES18" s="62"/>
      <c r="ET18" s="63"/>
      <c r="EU18" s="62"/>
      <c r="EV18" s="62"/>
      <c r="EW18" s="62"/>
      <c r="EX18" s="61"/>
      <c r="EY18" s="62"/>
      <c r="EZ18" s="62"/>
      <c r="FA18" s="63"/>
      <c r="FB18" s="62"/>
      <c r="FC18" s="63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</row>
    <row r="19" spans="1:193" ht="15" customHeight="1" x14ac:dyDescent="0.25">
      <c r="A19" s="460"/>
      <c r="B19" s="29" t="str">
        <f>IF(Achats!B17="","",Achats!B17)</f>
        <v>Couvercle Aquatiris pour regard COL-01 ou DIR-02</v>
      </c>
      <c r="C19" s="31"/>
      <c r="D19" s="108"/>
      <c r="E19" s="5"/>
      <c r="F19" s="114"/>
      <c r="G19" s="33"/>
      <c r="H19" s="34"/>
      <c r="I19" s="5"/>
      <c r="J19" s="5"/>
      <c r="K19" s="5">
        <v>1</v>
      </c>
      <c r="L19" s="5">
        <v>1</v>
      </c>
      <c r="M19" s="114">
        <v>1</v>
      </c>
      <c r="N19" s="33"/>
      <c r="O19" s="31"/>
      <c r="P19" s="2"/>
      <c r="Q19" s="42"/>
      <c r="R19" s="49">
        <v>1</v>
      </c>
      <c r="S19" s="50">
        <v>1</v>
      </c>
      <c r="T19" s="299"/>
      <c r="U19" s="51"/>
      <c r="V19" s="62"/>
      <c r="W19" s="62"/>
      <c r="X19" s="62"/>
      <c r="Y19" s="62">
        <v>1</v>
      </c>
      <c r="Z19" s="62">
        <v>1</v>
      </c>
      <c r="AA19" s="62">
        <v>1</v>
      </c>
      <c r="AB19" s="62"/>
      <c r="AC19" s="62"/>
      <c r="AD19" s="62"/>
      <c r="AE19" s="61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3"/>
      <c r="BC19" s="61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3"/>
      <c r="BR19" s="61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3"/>
      <c r="CI19" s="61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3"/>
      <c r="CZ19" s="61"/>
      <c r="DA19" s="62"/>
      <c r="DB19" s="63"/>
      <c r="DC19" s="61"/>
      <c r="DD19" s="62"/>
      <c r="DE19" s="62"/>
      <c r="DF19" s="62"/>
      <c r="DG19" s="62"/>
      <c r="DH19" s="62"/>
      <c r="DI19" s="62"/>
      <c r="DJ19" s="62"/>
      <c r="DK19" s="62"/>
      <c r="DL19" s="62"/>
      <c r="DM19" s="61"/>
      <c r="DN19" s="62"/>
      <c r="DO19" s="63"/>
      <c r="DP19" s="62"/>
      <c r="DQ19" s="63"/>
      <c r="DR19" s="62"/>
      <c r="DS19" s="62"/>
      <c r="DT19" s="62"/>
      <c r="DU19" s="62"/>
      <c r="DV19" s="62"/>
      <c r="DW19" s="62"/>
      <c r="DX19" s="63"/>
      <c r="DY19" s="61"/>
      <c r="DZ19" s="62"/>
      <c r="EA19" s="63"/>
      <c r="EB19" s="61"/>
      <c r="EC19" s="62"/>
      <c r="ED19" s="62"/>
      <c r="EE19" s="62"/>
      <c r="EF19" s="62"/>
      <c r="EG19" s="62"/>
      <c r="EH19" s="62"/>
      <c r="EI19" s="62"/>
      <c r="EJ19" s="63"/>
      <c r="EK19" s="61"/>
      <c r="EL19" s="62"/>
      <c r="EM19" s="63"/>
      <c r="EN19" s="61"/>
      <c r="EO19" s="62"/>
      <c r="EP19" s="62"/>
      <c r="EQ19" s="62"/>
      <c r="ER19" s="62"/>
      <c r="ES19" s="62"/>
      <c r="ET19" s="63"/>
      <c r="EU19" s="62"/>
      <c r="EV19" s="62"/>
      <c r="EW19" s="62"/>
      <c r="EX19" s="61"/>
      <c r="EY19" s="62"/>
      <c r="EZ19" s="62"/>
      <c r="FA19" s="63"/>
      <c r="FB19" s="62"/>
      <c r="FC19" s="63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</row>
    <row r="20" spans="1:193" ht="15" customHeight="1" x14ac:dyDescent="0.25">
      <c r="A20" s="460"/>
      <c r="B20" s="29" t="str">
        <f>IF(Achats!B18="","",Achats!B18)</f>
        <v>Regard COL-01 sortie en cunette</v>
      </c>
      <c r="C20" s="34"/>
      <c r="D20" s="109"/>
      <c r="E20" s="2"/>
      <c r="F20" s="113"/>
      <c r="G20" s="32"/>
      <c r="H20" s="31"/>
      <c r="I20" s="2"/>
      <c r="J20" s="2"/>
      <c r="K20" s="2"/>
      <c r="L20" s="2"/>
      <c r="M20" s="113"/>
      <c r="N20" s="32"/>
      <c r="O20" s="31"/>
      <c r="P20" s="2"/>
      <c r="Q20" s="42"/>
      <c r="R20" s="49">
        <v>1</v>
      </c>
      <c r="S20" s="52">
        <v>1</v>
      </c>
      <c r="T20" s="298"/>
      <c r="U20" s="53"/>
      <c r="V20" s="62"/>
      <c r="W20" s="62"/>
      <c r="X20" s="62"/>
      <c r="Y20" s="62"/>
      <c r="Z20" s="62">
        <v>1</v>
      </c>
      <c r="AA20" s="62"/>
      <c r="AB20" s="62"/>
      <c r="AC20" s="62"/>
      <c r="AD20" s="62"/>
      <c r="AE20" s="61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3"/>
      <c r="BC20" s="61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3"/>
      <c r="BR20" s="61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3"/>
      <c r="CI20" s="61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3"/>
      <c r="CZ20" s="61"/>
      <c r="DA20" s="62"/>
      <c r="DB20" s="63"/>
      <c r="DC20" s="61"/>
      <c r="DD20" s="62"/>
      <c r="DE20" s="62"/>
      <c r="DF20" s="62"/>
      <c r="DG20" s="62"/>
      <c r="DH20" s="62"/>
      <c r="DI20" s="62"/>
      <c r="DJ20" s="62"/>
      <c r="DK20" s="62"/>
      <c r="DL20" s="62"/>
      <c r="DM20" s="61"/>
      <c r="DN20" s="62"/>
      <c r="DO20" s="63"/>
      <c r="DP20" s="62"/>
      <c r="DQ20" s="63"/>
      <c r="DR20" s="62"/>
      <c r="DS20" s="62"/>
      <c r="DT20" s="62"/>
      <c r="DU20" s="62"/>
      <c r="DV20" s="62"/>
      <c r="DW20" s="62"/>
      <c r="DX20" s="63"/>
      <c r="DY20" s="61"/>
      <c r="DZ20" s="62"/>
      <c r="EA20" s="63"/>
      <c r="EB20" s="61"/>
      <c r="EC20" s="62"/>
      <c r="ED20" s="62"/>
      <c r="EE20" s="62"/>
      <c r="EF20" s="62"/>
      <c r="EG20" s="62"/>
      <c r="EH20" s="62"/>
      <c r="EI20" s="62"/>
      <c r="EJ20" s="63"/>
      <c r="EK20" s="61"/>
      <c r="EL20" s="62"/>
      <c r="EM20" s="63"/>
      <c r="EN20" s="61"/>
      <c r="EO20" s="62"/>
      <c r="EP20" s="62"/>
      <c r="EQ20" s="62"/>
      <c r="ER20" s="62"/>
      <c r="ES20" s="62"/>
      <c r="ET20" s="63"/>
      <c r="EU20" s="62"/>
      <c r="EV20" s="62"/>
      <c r="EW20" s="62"/>
      <c r="EX20" s="61"/>
      <c r="EY20" s="62"/>
      <c r="EZ20" s="62"/>
      <c r="FA20" s="63"/>
      <c r="FB20" s="62"/>
      <c r="FC20" s="63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</row>
    <row r="21" spans="1:193" ht="15" customHeight="1" x14ac:dyDescent="0.25">
      <c r="A21" s="520"/>
      <c r="B21" s="29" t="str">
        <f>IF(Achats!B19="","",Achats!B19)</f>
        <v>Rehausse pour regard COL-01 ou DIR-02</v>
      </c>
      <c r="C21" s="34"/>
      <c r="D21" s="109"/>
      <c r="E21" s="2"/>
      <c r="F21" s="113"/>
      <c r="G21" s="32"/>
      <c r="H21" s="31"/>
      <c r="I21" s="2"/>
      <c r="J21" s="2"/>
      <c r="K21" s="2"/>
      <c r="L21" s="2"/>
      <c r="M21" s="113"/>
      <c r="N21" s="32"/>
      <c r="O21" s="31"/>
      <c r="P21" s="2"/>
      <c r="Q21" s="42"/>
      <c r="R21" s="49"/>
      <c r="S21" s="52"/>
      <c r="T21" s="298"/>
      <c r="U21" s="53"/>
      <c r="V21" s="62"/>
      <c r="W21" s="62"/>
      <c r="X21" s="62"/>
      <c r="Y21" s="62"/>
      <c r="Z21" s="62"/>
      <c r="AA21" s="62"/>
      <c r="AB21" s="62">
        <v>1</v>
      </c>
      <c r="AC21" s="62"/>
      <c r="AD21" s="62"/>
      <c r="AE21" s="61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3"/>
      <c r="BC21" s="61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3"/>
      <c r="BR21" s="61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3"/>
      <c r="CI21" s="61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3"/>
      <c r="CZ21" s="61"/>
      <c r="DA21" s="62"/>
      <c r="DB21" s="63"/>
      <c r="DC21" s="61"/>
      <c r="DD21" s="62"/>
      <c r="DE21" s="62"/>
      <c r="DF21" s="62"/>
      <c r="DG21" s="62"/>
      <c r="DH21" s="62"/>
      <c r="DI21" s="62"/>
      <c r="DJ21" s="62"/>
      <c r="DK21" s="62"/>
      <c r="DL21" s="62"/>
      <c r="DM21" s="61"/>
      <c r="DN21" s="62"/>
      <c r="DO21" s="63"/>
      <c r="DP21" s="62"/>
      <c r="DQ21" s="63"/>
      <c r="DR21" s="62"/>
      <c r="DS21" s="62"/>
      <c r="DT21" s="62"/>
      <c r="DU21" s="62"/>
      <c r="DV21" s="62"/>
      <c r="DW21" s="62"/>
      <c r="DX21" s="63"/>
      <c r="DY21" s="61"/>
      <c r="DZ21" s="62"/>
      <c r="EA21" s="63"/>
      <c r="EB21" s="61"/>
      <c r="EC21" s="62"/>
      <c r="ED21" s="62"/>
      <c r="EE21" s="62"/>
      <c r="EF21" s="62"/>
      <c r="EG21" s="62"/>
      <c r="EH21" s="62"/>
      <c r="EI21" s="62"/>
      <c r="EJ21" s="63"/>
      <c r="EK21" s="61"/>
      <c r="EL21" s="62"/>
      <c r="EM21" s="63"/>
      <c r="EN21" s="61"/>
      <c r="EO21" s="62"/>
      <c r="EP21" s="62"/>
      <c r="EQ21" s="62"/>
      <c r="ER21" s="62"/>
      <c r="ES21" s="62"/>
      <c r="ET21" s="63"/>
      <c r="EU21" s="62"/>
      <c r="EV21" s="62"/>
      <c r="EW21" s="62"/>
      <c r="EX21" s="61"/>
      <c r="EY21" s="62"/>
      <c r="EZ21" s="62"/>
      <c r="FA21" s="63"/>
      <c r="FB21" s="62"/>
      <c r="FC21" s="63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</row>
    <row r="22" spans="1:193" ht="15" customHeight="1" x14ac:dyDescent="0.25">
      <c r="A22" s="460"/>
      <c r="B22" s="29" t="str">
        <f>IF(Achats!B20="","",Achats!B20)</f>
        <v>Regard DIG-01 distribution gravitaire</v>
      </c>
      <c r="C22" s="34"/>
      <c r="D22" s="109"/>
      <c r="E22" s="2"/>
      <c r="F22" s="113">
        <v>1</v>
      </c>
      <c r="G22" s="32"/>
      <c r="H22" s="31"/>
      <c r="I22" s="2"/>
      <c r="J22" s="2"/>
      <c r="K22" s="2"/>
      <c r="L22" s="2"/>
      <c r="M22" s="113"/>
      <c r="N22" s="32"/>
      <c r="O22" s="31"/>
      <c r="P22" s="2"/>
      <c r="Q22" s="42"/>
      <c r="R22" s="49"/>
      <c r="S22" s="52"/>
      <c r="T22" s="298"/>
      <c r="U22" s="53"/>
      <c r="V22" s="62"/>
      <c r="W22" s="62"/>
      <c r="X22" s="62"/>
      <c r="Y22" s="62"/>
      <c r="Z22" s="62"/>
      <c r="AA22" s="62"/>
      <c r="AB22" s="62"/>
      <c r="AC22" s="62"/>
      <c r="AD22" s="62"/>
      <c r="AE22" s="61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3"/>
      <c r="BC22" s="61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3"/>
      <c r="BR22" s="61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3"/>
      <c r="CI22" s="61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3"/>
      <c r="CZ22" s="61"/>
      <c r="DA22" s="62"/>
      <c r="DB22" s="63"/>
      <c r="DC22" s="61"/>
      <c r="DD22" s="62"/>
      <c r="DE22" s="62"/>
      <c r="DF22" s="62"/>
      <c r="DG22" s="62"/>
      <c r="DH22" s="62"/>
      <c r="DI22" s="62"/>
      <c r="DJ22" s="62"/>
      <c r="DK22" s="62"/>
      <c r="DL22" s="62"/>
      <c r="DM22" s="61"/>
      <c r="DN22" s="62"/>
      <c r="DO22" s="63"/>
      <c r="DP22" s="62"/>
      <c r="DQ22" s="63"/>
      <c r="DR22" s="62"/>
      <c r="DS22" s="62"/>
      <c r="DT22" s="62"/>
      <c r="DU22" s="62"/>
      <c r="DV22" s="62"/>
      <c r="DW22" s="62"/>
      <c r="DX22" s="63"/>
      <c r="DY22" s="61"/>
      <c r="DZ22" s="62"/>
      <c r="EA22" s="63"/>
      <c r="EB22" s="61"/>
      <c r="EC22" s="62"/>
      <c r="ED22" s="62"/>
      <c r="EE22" s="62"/>
      <c r="EF22" s="62"/>
      <c r="EG22" s="62"/>
      <c r="EH22" s="62"/>
      <c r="EI22" s="62"/>
      <c r="EJ22" s="63"/>
      <c r="EK22" s="61"/>
      <c r="EL22" s="62"/>
      <c r="EM22" s="63"/>
      <c r="EN22" s="61"/>
      <c r="EO22" s="62"/>
      <c r="EP22" s="62"/>
      <c r="EQ22" s="62"/>
      <c r="ER22" s="62"/>
      <c r="ES22" s="62"/>
      <c r="ET22" s="63"/>
      <c r="EU22" s="62"/>
      <c r="EV22" s="62"/>
      <c r="EW22" s="62"/>
      <c r="EX22" s="61"/>
      <c r="EY22" s="62"/>
      <c r="EZ22" s="62"/>
      <c r="FA22" s="63"/>
      <c r="FB22" s="62"/>
      <c r="FC22" s="63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</row>
    <row r="23" spans="1:193" ht="15" customHeight="1" x14ac:dyDescent="0.25">
      <c r="A23" s="460"/>
      <c r="B23" s="29" t="str">
        <f>IF(Achats!B21="","",Achats!B21)</f>
        <v>Couvercle pour regard DIG-01</v>
      </c>
      <c r="C23" s="34"/>
      <c r="D23" s="109"/>
      <c r="E23" s="2"/>
      <c r="F23" s="113">
        <v>1</v>
      </c>
      <c r="G23" s="32"/>
      <c r="H23" s="31"/>
      <c r="I23" s="2"/>
      <c r="J23" s="2"/>
      <c r="K23" s="2"/>
      <c r="L23" s="2"/>
      <c r="M23" s="113"/>
      <c r="N23" s="32"/>
      <c r="O23" s="31"/>
      <c r="P23" s="2"/>
      <c r="Q23" s="42"/>
      <c r="R23" s="49"/>
      <c r="S23" s="52"/>
      <c r="T23" s="298"/>
      <c r="U23" s="53"/>
      <c r="V23" s="62"/>
      <c r="W23" s="62"/>
      <c r="X23" s="62"/>
      <c r="Y23" s="62"/>
      <c r="Z23" s="62"/>
      <c r="AA23" s="62"/>
      <c r="AB23" s="62"/>
      <c r="AC23" s="62"/>
      <c r="AD23" s="62"/>
      <c r="AE23" s="61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3"/>
      <c r="BC23" s="61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3"/>
      <c r="BR23" s="61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3"/>
      <c r="CI23" s="61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3"/>
      <c r="CZ23" s="61"/>
      <c r="DA23" s="62"/>
      <c r="DB23" s="63"/>
      <c r="DC23" s="61"/>
      <c r="DD23" s="62"/>
      <c r="DE23" s="62"/>
      <c r="DF23" s="62"/>
      <c r="DG23" s="62"/>
      <c r="DH23" s="62"/>
      <c r="DI23" s="62"/>
      <c r="DJ23" s="62"/>
      <c r="DK23" s="62"/>
      <c r="DL23" s="62"/>
      <c r="DM23" s="61"/>
      <c r="DN23" s="62"/>
      <c r="DO23" s="63"/>
      <c r="DP23" s="62"/>
      <c r="DQ23" s="63"/>
      <c r="DR23" s="62"/>
      <c r="DS23" s="62"/>
      <c r="DT23" s="62"/>
      <c r="DU23" s="62"/>
      <c r="DV23" s="62"/>
      <c r="DW23" s="62"/>
      <c r="DX23" s="63"/>
      <c r="DY23" s="61"/>
      <c r="DZ23" s="62"/>
      <c r="EA23" s="63"/>
      <c r="EB23" s="61"/>
      <c r="EC23" s="62"/>
      <c r="ED23" s="62"/>
      <c r="EE23" s="62"/>
      <c r="EF23" s="62"/>
      <c r="EG23" s="62"/>
      <c r="EH23" s="62"/>
      <c r="EI23" s="62"/>
      <c r="EJ23" s="63"/>
      <c r="EK23" s="61"/>
      <c r="EL23" s="62"/>
      <c r="EM23" s="63"/>
      <c r="EN23" s="61"/>
      <c r="EO23" s="62"/>
      <c r="EP23" s="62"/>
      <c r="EQ23" s="62"/>
      <c r="ER23" s="62"/>
      <c r="ES23" s="62"/>
      <c r="ET23" s="63"/>
      <c r="EU23" s="62"/>
      <c r="EV23" s="62"/>
      <c r="EW23" s="62"/>
      <c r="EX23" s="61"/>
      <c r="EY23" s="62"/>
      <c r="EZ23" s="62"/>
      <c r="FA23" s="63"/>
      <c r="FB23" s="62"/>
      <c r="FC23" s="63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</row>
    <row r="24" spans="1:193" s="14" customFormat="1" ht="15" customHeight="1" x14ac:dyDescent="0.25">
      <c r="A24" s="460"/>
      <c r="B24" s="163" t="str">
        <f>IF(Achats!B22="","",Achats!B22)</f>
        <v/>
      </c>
      <c r="C24" s="164"/>
      <c r="D24" s="165"/>
      <c r="E24" s="75"/>
      <c r="F24" s="166"/>
      <c r="G24" s="167"/>
      <c r="H24" s="164"/>
      <c r="I24" s="75"/>
      <c r="J24" s="75"/>
      <c r="K24" s="75"/>
      <c r="L24" s="75"/>
      <c r="M24" s="166"/>
      <c r="N24" s="167"/>
      <c r="O24" s="164"/>
      <c r="P24" s="75"/>
      <c r="Q24" s="167"/>
      <c r="R24" s="168"/>
      <c r="S24" s="169"/>
      <c r="T24" s="300"/>
      <c r="U24" s="170"/>
      <c r="V24" s="172"/>
      <c r="W24" s="172"/>
      <c r="X24" s="172"/>
      <c r="Y24" s="172"/>
      <c r="Z24" s="172"/>
      <c r="AA24" s="172"/>
      <c r="AB24" s="172"/>
      <c r="AC24" s="172"/>
      <c r="AD24" s="172"/>
      <c r="AE24" s="171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2"/>
      <c r="BA24" s="172"/>
      <c r="BB24" s="173"/>
      <c r="BC24" s="171"/>
      <c r="BD24" s="172"/>
      <c r="BE24" s="172"/>
      <c r="BF24" s="172"/>
      <c r="BG24" s="172"/>
      <c r="BH24" s="172"/>
      <c r="BI24" s="172"/>
      <c r="BJ24" s="172"/>
      <c r="BK24" s="172"/>
      <c r="BL24" s="172"/>
      <c r="BM24" s="172"/>
      <c r="BN24" s="172"/>
      <c r="BO24" s="172"/>
      <c r="BP24" s="172"/>
      <c r="BQ24" s="173"/>
      <c r="BR24" s="171"/>
      <c r="BS24" s="172"/>
      <c r="BT24" s="172"/>
      <c r="BU24" s="172"/>
      <c r="BV24" s="172"/>
      <c r="BW24" s="172"/>
      <c r="BX24" s="172"/>
      <c r="BY24" s="172"/>
      <c r="BZ24" s="172"/>
      <c r="CA24" s="172"/>
      <c r="CB24" s="172"/>
      <c r="CC24" s="172"/>
      <c r="CD24" s="172"/>
      <c r="CE24" s="172"/>
      <c r="CF24" s="172"/>
      <c r="CG24" s="172"/>
      <c r="CH24" s="173"/>
      <c r="CI24" s="171"/>
      <c r="CJ24" s="172"/>
      <c r="CK24" s="172"/>
      <c r="CL24" s="172"/>
      <c r="CM24" s="172"/>
      <c r="CN24" s="172"/>
      <c r="CO24" s="172"/>
      <c r="CP24" s="172"/>
      <c r="CQ24" s="172"/>
      <c r="CR24" s="172"/>
      <c r="CS24" s="172"/>
      <c r="CT24" s="172"/>
      <c r="CU24" s="172"/>
      <c r="CV24" s="172"/>
      <c r="CW24" s="172"/>
      <c r="CX24" s="172"/>
      <c r="CY24" s="173"/>
      <c r="CZ24" s="171"/>
      <c r="DA24" s="172"/>
      <c r="DB24" s="173"/>
      <c r="DC24" s="171"/>
      <c r="DD24" s="172"/>
      <c r="DE24" s="172"/>
      <c r="DF24" s="172"/>
      <c r="DG24" s="172"/>
      <c r="DH24" s="172"/>
      <c r="DI24" s="172"/>
      <c r="DJ24" s="172"/>
      <c r="DK24" s="172"/>
      <c r="DL24" s="172"/>
      <c r="DM24" s="171"/>
      <c r="DN24" s="172"/>
      <c r="DO24" s="173"/>
      <c r="DP24" s="172"/>
      <c r="DQ24" s="173"/>
      <c r="DR24" s="172"/>
      <c r="DS24" s="172"/>
      <c r="DT24" s="172"/>
      <c r="DU24" s="172"/>
      <c r="DV24" s="172"/>
      <c r="DW24" s="172"/>
      <c r="DX24" s="173"/>
      <c r="DY24" s="171"/>
      <c r="DZ24" s="172"/>
      <c r="EA24" s="173"/>
      <c r="EB24" s="171"/>
      <c r="EC24" s="172"/>
      <c r="ED24" s="172"/>
      <c r="EE24" s="172"/>
      <c r="EF24" s="172"/>
      <c r="EG24" s="172"/>
      <c r="EH24" s="172"/>
      <c r="EI24" s="172"/>
      <c r="EJ24" s="173"/>
      <c r="EK24" s="171"/>
      <c r="EL24" s="172"/>
      <c r="EM24" s="173"/>
      <c r="EN24" s="171"/>
      <c r="EO24" s="172"/>
      <c r="EP24" s="172"/>
      <c r="EQ24" s="172"/>
      <c r="ER24" s="172"/>
      <c r="ES24" s="172"/>
      <c r="ET24" s="173"/>
      <c r="EU24" s="172"/>
      <c r="EV24" s="172"/>
      <c r="EW24" s="172"/>
      <c r="EX24" s="171"/>
      <c r="EY24" s="172"/>
      <c r="EZ24" s="172"/>
      <c r="FA24" s="173"/>
      <c r="FB24" s="172"/>
      <c r="FC24" s="173"/>
    </row>
    <row r="25" spans="1:193" ht="15" customHeight="1" x14ac:dyDescent="0.25">
      <c r="A25" s="460"/>
      <c r="B25" s="29" t="str">
        <f>IF(Achats!B23="","",Achats!B23)</f>
        <v>Bac BFV6 1xx kg</v>
      </c>
      <c r="C25" s="31"/>
      <c r="D25" s="108"/>
      <c r="E25" s="5"/>
      <c r="F25" s="114"/>
      <c r="G25" s="33"/>
      <c r="H25" s="34"/>
      <c r="I25" s="5"/>
      <c r="J25" s="5"/>
      <c r="K25" s="5"/>
      <c r="L25" s="5"/>
      <c r="M25" s="114"/>
      <c r="N25" s="33"/>
      <c r="O25" s="31"/>
      <c r="P25" s="2"/>
      <c r="Q25" s="42"/>
      <c r="R25" s="49"/>
      <c r="S25" s="50"/>
      <c r="T25" s="299"/>
      <c r="U25" s="51"/>
      <c r="V25" s="62"/>
      <c r="W25" s="62"/>
      <c r="X25" s="62"/>
      <c r="Y25" s="62"/>
      <c r="Z25" s="62"/>
      <c r="AA25" s="62"/>
      <c r="AB25" s="62"/>
      <c r="AC25" s="62"/>
      <c r="AD25" s="62"/>
      <c r="AE25" s="61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3"/>
      <c r="BC25" s="61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3"/>
      <c r="BR25" s="61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3"/>
      <c r="CI25" s="61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3"/>
      <c r="CZ25" s="61"/>
      <c r="DA25" s="62"/>
      <c r="DB25" s="63"/>
      <c r="DC25" s="61">
        <v>1</v>
      </c>
      <c r="DD25" s="62"/>
      <c r="DE25" s="62"/>
      <c r="DF25" s="62"/>
      <c r="DG25" s="62"/>
      <c r="DH25" s="62">
        <v>2</v>
      </c>
      <c r="DI25" s="62"/>
      <c r="DJ25" s="62">
        <v>4</v>
      </c>
      <c r="DK25" s="62"/>
      <c r="DL25" s="62"/>
      <c r="DM25" s="61"/>
      <c r="DN25" s="62">
        <v>1</v>
      </c>
      <c r="DO25" s="63"/>
      <c r="DP25" s="62"/>
      <c r="DQ25" s="63"/>
      <c r="DR25" s="62"/>
      <c r="DS25" s="62"/>
      <c r="DT25" s="62"/>
      <c r="DU25" s="62"/>
      <c r="DV25" s="62"/>
      <c r="DW25" s="62"/>
      <c r="DX25" s="63"/>
      <c r="DY25" s="61"/>
      <c r="DZ25" s="62"/>
      <c r="EA25" s="63"/>
      <c r="EB25" s="61"/>
      <c r="EC25" s="62"/>
      <c r="ED25" s="62"/>
      <c r="EE25" s="62"/>
      <c r="EF25" s="62"/>
      <c r="EG25" s="62"/>
      <c r="EH25" s="62"/>
      <c r="EI25" s="62"/>
      <c r="EJ25" s="63"/>
      <c r="EK25" s="61"/>
      <c r="EL25" s="62"/>
      <c r="EM25" s="63"/>
      <c r="EN25" s="61"/>
      <c r="EO25" s="62"/>
      <c r="EP25" s="62"/>
      <c r="EQ25" s="62"/>
      <c r="ER25" s="62"/>
      <c r="ES25" s="62"/>
      <c r="ET25" s="63"/>
      <c r="EU25" s="62"/>
      <c r="EV25" s="62"/>
      <c r="EW25" s="62"/>
      <c r="EX25" s="61"/>
      <c r="EY25" s="62"/>
      <c r="EZ25" s="62"/>
      <c r="FA25" s="63"/>
      <c r="FB25" s="62"/>
      <c r="FC25" s="63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</row>
    <row r="26" spans="1:193" ht="15" customHeight="1" x14ac:dyDescent="0.25">
      <c r="A26" s="460"/>
      <c r="B26" s="29" t="str">
        <f>IF(Achats!B24="","",Achats!B24)</f>
        <v>Bac BFV4 xx kg</v>
      </c>
      <c r="C26" s="31"/>
      <c r="D26" s="108"/>
      <c r="E26" s="5"/>
      <c r="F26" s="114"/>
      <c r="G26" s="33"/>
      <c r="H26" s="34"/>
      <c r="I26" s="5"/>
      <c r="J26" s="5"/>
      <c r="K26" s="5"/>
      <c r="L26" s="5"/>
      <c r="M26" s="114"/>
      <c r="N26" s="33"/>
      <c r="O26" s="31"/>
      <c r="P26" s="2"/>
      <c r="Q26" s="42"/>
      <c r="R26" s="49"/>
      <c r="S26" s="50"/>
      <c r="T26" s="299"/>
      <c r="U26" s="51"/>
      <c r="V26" s="62"/>
      <c r="W26" s="62"/>
      <c r="X26" s="62"/>
      <c r="Y26" s="62"/>
      <c r="Z26" s="62"/>
      <c r="AA26" s="62"/>
      <c r="AB26" s="62"/>
      <c r="AC26" s="62"/>
      <c r="AD26" s="62"/>
      <c r="AE26" s="61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  <c r="BC26" s="61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3"/>
      <c r="BR26" s="61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3"/>
      <c r="CI26" s="61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3"/>
      <c r="CZ26" s="61"/>
      <c r="DA26" s="62"/>
      <c r="DB26" s="63"/>
      <c r="DC26" s="61"/>
      <c r="DD26" s="62"/>
      <c r="DE26" s="62"/>
      <c r="DF26" s="62"/>
      <c r="DG26" s="62"/>
      <c r="DH26" s="62"/>
      <c r="DI26" s="62"/>
      <c r="DJ26" s="62"/>
      <c r="DK26" s="62"/>
      <c r="DL26" s="62"/>
      <c r="DM26" s="61"/>
      <c r="DN26" s="62"/>
      <c r="DO26" s="63"/>
      <c r="DP26" s="62"/>
      <c r="DQ26" s="63"/>
      <c r="DR26" s="62"/>
      <c r="DS26" s="62"/>
      <c r="DT26" s="62"/>
      <c r="DU26" s="62"/>
      <c r="DV26" s="62"/>
      <c r="DW26" s="62"/>
      <c r="DX26" s="63"/>
      <c r="DY26" s="61"/>
      <c r="DZ26" s="62"/>
      <c r="EA26" s="63"/>
      <c r="EB26" s="61"/>
      <c r="EC26" s="62"/>
      <c r="ED26" s="62"/>
      <c r="EE26" s="62"/>
      <c r="EF26" s="62"/>
      <c r="EG26" s="62"/>
      <c r="EH26" s="62"/>
      <c r="EI26" s="62"/>
      <c r="EJ26" s="63"/>
      <c r="EK26" s="61"/>
      <c r="EL26" s="62"/>
      <c r="EM26" s="63"/>
      <c r="EN26" s="61"/>
      <c r="EO26" s="62"/>
      <c r="EP26" s="62"/>
      <c r="EQ26" s="62"/>
      <c r="ER26" s="62"/>
      <c r="ES26" s="62"/>
      <c r="ET26" s="63"/>
      <c r="EU26" s="62"/>
      <c r="EV26" s="62"/>
      <c r="EW26" s="62"/>
      <c r="EX26" s="61"/>
      <c r="EY26" s="62"/>
      <c r="EZ26" s="62"/>
      <c r="FA26" s="63"/>
      <c r="FB26" s="62"/>
      <c r="FC26" s="63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</row>
    <row r="27" spans="1:193" ht="15" customHeight="1" x14ac:dyDescent="0.25">
      <c r="A27" s="460"/>
      <c r="B27" s="29" t="str">
        <f>IF(Achats!B25="","",Achats!B25)</f>
        <v>Bac BFV5 110 kg</v>
      </c>
      <c r="C27" s="31"/>
      <c r="D27" s="108"/>
      <c r="E27" s="5"/>
      <c r="F27" s="114"/>
      <c r="G27" s="33"/>
      <c r="H27" s="34"/>
      <c r="I27" s="5"/>
      <c r="J27" s="5"/>
      <c r="K27" s="5"/>
      <c r="L27" s="5"/>
      <c r="M27" s="114"/>
      <c r="N27" s="33"/>
      <c r="O27" s="31"/>
      <c r="P27" s="2"/>
      <c r="Q27" s="42"/>
      <c r="R27" s="49"/>
      <c r="S27" s="50"/>
      <c r="T27" s="299"/>
      <c r="U27" s="51"/>
      <c r="V27" s="62"/>
      <c r="W27" s="62"/>
      <c r="X27" s="62"/>
      <c r="Y27" s="62"/>
      <c r="Z27" s="62"/>
      <c r="AA27" s="62"/>
      <c r="AB27" s="62"/>
      <c r="AC27" s="62"/>
      <c r="AD27" s="62"/>
      <c r="AE27" s="61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3"/>
      <c r="BC27" s="61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3"/>
      <c r="BR27" s="61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3"/>
      <c r="CI27" s="61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3"/>
      <c r="CZ27" s="61"/>
      <c r="DA27" s="62"/>
      <c r="DB27" s="63"/>
      <c r="DC27" s="61"/>
      <c r="DD27" s="62">
        <v>1</v>
      </c>
      <c r="DE27" s="62">
        <v>1</v>
      </c>
      <c r="DF27" s="62">
        <v>2</v>
      </c>
      <c r="DG27" s="62">
        <v>2</v>
      </c>
      <c r="DH27" s="62"/>
      <c r="DI27" s="62">
        <v>4</v>
      </c>
      <c r="DJ27" s="62"/>
      <c r="DK27" s="62">
        <v>8</v>
      </c>
      <c r="DL27" s="62"/>
      <c r="DM27" s="61">
        <v>1</v>
      </c>
      <c r="DN27" s="62"/>
      <c r="DO27" s="63"/>
      <c r="DP27" s="62"/>
      <c r="DQ27" s="63"/>
      <c r="DR27" s="62"/>
      <c r="DS27" s="62"/>
      <c r="DT27" s="62"/>
      <c r="DU27" s="62"/>
      <c r="DV27" s="62"/>
      <c r="DW27" s="62"/>
      <c r="DX27" s="63"/>
      <c r="DY27" s="61"/>
      <c r="DZ27" s="62"/>
      <c r="EA27" s="63"/>
      <c r="EB27" s="61"/>
      <c r="EC27" s="62"/>
      <c r="ED27" s="62"/>
      <c r="EE27" s="62"/>
      <c r="EF27" s="62"/>
      <c r="EG27" s="62"/>
      <c r="EH27" s="62"/>
      <c r="EI27" s="62"/>
      <c r="EJ27" s="63"/>
      <c r="EK27" s="61"/>
      <c r="EL27" s="62"/>
      <c r="EM27" s="63"/>
      <c r="EN27" s="61"/>
      <c r="EO27" s="62"/>
      <c r="EP27" s="62"/>
      <c r="EQ27" s="62"/>
      <c r="ER27" s="62"/>
      <c r="ES27" s="62"/>
      <c r="ET27" s="63"/>
      <c r="EU27" s="62"/>
      <c r="EV27" s="62"/>
      <c r="EW27" s="62"/>
      <c r="EX27" s="61"/>
      <c r="EY27" s="62"/>
      <c r="EZ27" s="62"/>
      <c r="FA27" s="63"/>
      <c r="FB27" s="62"/>
      <c r="FC27" s="63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</row>
    <row r="28" spans="1:193" s="14" customFormat="1" ht="15" customHeight="1" x14ac:dyDescent="0.25">
      <c r="A28" s="460"/>
      <c r="B28" s="163" t="str">
        <f>IF(Achats!B26="","",Achats!B26)</f>
        <v/>
      </c>
      <c r="C28" s="164"/>
      <c r="D28" s="165"/>
      <c r="E28" s="352"/>
      <c r="F28" s="353"/>
      <c r="G28" s="354"/>
      <c r="H28" s="174"/>
      <c r="I28" s="352"/>
      <c r="J28" s="352"/>
      <c r="K28" s="352"/>
      <c r="L28" s="352"/>
      <c r="M28" s="353"/>
      <c r="N28" s="354"/>
      <c r="O28" s="164"/>
      <c r="P28" s="75"/>
      <c r="Q28" s="167"/>
      <c r="R28" s="168"/>
      <c r="S28" s="169"/>
      <c r="T28" s="300"/>
      <c r="U28" s="170"/>
      <c r="V28" s="172"/>
      <c r="W28" s="172"/>
      <c r="X28" s="172"/>
      <c r="Y28" s="172"/>
      <c r="Z28" s="172"/>
      <c r="AA28" s="172"/>
      <c r="AB28" s="172"/>
      <c r="AC28" s="172"/>
      <c r="AD28" s="172"/>
      <c r="AE28" s="171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3"/>
      <c r="BC28" s="171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3"/>
      <c r="BR28" s="171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3"/>
      <c r="CI28" s="171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3"/>
      <c r="CZ28" s="171"/>
      <c r="DA28" s="172"/>
      <c r="DB28" s="173"/>
      <c r="DC28" s="171"/>
      <c r="DD28" s="172"/>
      <c r="DE28" s="172"/>
      <c r="DF28" s="172"/>
      <c r="DG28" s="172"/>
      <c r="DH28" s="172"/>
      <c r="DI28" s="172"/>
      <c r="DJ28" s="172"/>
      <c r="DK28" s="172"/>
      <c r="DL28" s="172"/>
      <c r="DM28" s="171"/>
      <c r="DN28" s="172"/>
      <c r="DO28" s="173"/>
      <c r="DP28" s="172"/>
      <c r="DQ28" s="173"/>
      <c r="DR28" s="172"/>
      <c r="DS28" s="172"/>
      <c r="DT28" s="172"/>
      <c r="DU28" s="172"/>
      <c r="DV28" s="172"/>
      <c r="DW28" s="172"/>
      <c r="DX28" s="173"/>
      <c r="DY28" s="171"/>
      <c r="DZ28" s="172"/>
      <c r="EA28" s="173"/>
      <c r="EB28" s="171"/>
      <c r="EC28" s="172"/>
      <c r="ED28" s="172"/>
      <c r="EE28" s="172"/>
      <c r="EF28" s="172"/>
      <c r="EG28" s="172"/>
      <c r="EH28" s="172"/>
      <c r="EI28" s="172"/>
      <c r="EJ28" s="173"/>
      <c r="EK28" s="171"/>
      <c r="EL28" s="172"/>
      <c r="EM28" s="173"/>
      <c r="EN28" s="171"/>
      <c r="EO28" s="172"/>
      <c r="EP28" s="172"/>
      <c r="EQ28" s="172"/>
      <c r="ER28" s="172"/>
      <c r="ES28" s="172"/>
      <c r="ET28" s="173"/>
      <c r="EU28" s="172"/>
      <c r="EV28" s="172"/>
      <c r="EW28" s="172"/>
      <c r="EX28" s="171"/>
      <c r="EY28" s="172"/>
      <c r="EZ28" s="172"/>
      <c r="FA28" s="173"/>
      <c r="FB28" s="172"/>
      <c r="FC28" s="173"/>
    </row>
    <row r="29" spans="1:193" ht="15" customHeight="1" x14ac:dyDescent="0.25">
      <c r="A29" s="460"/>
      <c r="B29" s="29" t="str">
        <f>IF(Achats!B27="","",Achats!B27)</f>
        <v>Cuve pour poste de relevage avec couvercle</v>
      </c>
      <c r="C29" s="31"/>
      <c r="D29" s="108"/>
      <c r="E29" s="5"/>
      <c r="F29" s="114"/>
      <c r="G29" s="33"/>
      <c r="H29" s="34"/>
      <c r="I29" s="5"/>
      <c r="J29" s="5"/>
      <c r="K29" s="5"/>
      <c r="L29" s="5"/>
      <c r="M29" s="114"/>
      <c r="N29" s="33"/>
      <c r="O29" s="31"/>
      <c r="P29" s="2"/>
      <c r="Q29" s="42"/>
      <c r="R29" s="49"/>
      <c r="S29" s="50"/>
      <c r="T29" s="299"/>
      <c r="U29" s="51"/>
      <c r="V29" s="62"/>
      <c r="W29" s="62"/>
      <c r="X29" s="62"/>
      <c r="Y29" s="62"/>
      <c r="Z29" s="62"/>
      <c r="AA29" s="62"/>
      <c r="AB29" s="62"/>
      <c r="AC29" s="62"/>
      <c r="AD29" s="62"/>
      <c r="AE29" s="61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3"/>
      <c r="BC29" s="61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3"/>
      <c r="BR29" s="61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3"/>
      <c r="CI29" s="61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3"/>
      <c r="CZ29" s="61"/>
      <c r="DA29" s="62"/>
      <c r="DB29" s="63"/>
      <c r="DC29" s="61"/>
      <c r="DD29" s="62"/>
      <c r="DE29" s="62"/>
      <c r="DF29" s="62"/>
      <c r="DG29" s="62"/>
      <c r="DH29" s="62"/>
      <c r="DI29" s="62"/>
      <c r="DJ29" s="62"/>
      <c r="DK29" s="62"/>
      <c r="DL29" s="62"/>
      <c r="DM29" s="61"/>
      <c r="DN29" s="62"/>
      <c r="DO29" s="63"/>
      <c r="DP29" s="62"/>
      <c r="DQ29" s="63"/>
      <c r="DR29" s="62">
        <v>1</v>
      </c>
      <c r="DS29" s="355">
        <v>0.77778999999999998</v>
      </c>
      <c r="DT29" s="355">
        <v>0.58335000000000004</v>
      </c>
      <c r="DU29" s="355"/>
      <c r="DV29" s="356">
        <v>1</v>
      </c>
      <c r="DW29" s="355">
        <v>0.78</v>
      </c>
      <c r="DX29" s="63"/>
      <c r="DY29" s="61"/>
      <c r="DZ29" s="62"/>
      <c r="EA29" s="63"/>
      <c r="EB29" s="61"/>
      <c r="EC29" s="62"/>
      <c r="ED29" s="62"/>
      <c r="EE29" s="62"/>
      <c r="EF29" s="62"/>
      <c r="EG29" s="62"/>
      <c r="EH29" s="62"/>
      <c r="EI29" s="62"/>
      <c r="EJ29" s="63"/>
      <c r="EK29" s="61"/>
      <c r="EL29" s="62"/>
      <c r="EM29" s="63"/>
      <c r="EN29" s="61"/>
      <c r="EO29" s="62"/>
      <c r="EP29" s="62"/>
      <c r="EQ29" s="62"/>
      <c r="ER29" s="62"/>
      <c r="ES29" s="62"/>
      <c r="ET29" s="63"/>
      <c r="EU29" s="62"/>
      <c r="EV29" s="62"/>
      <c r="EW29" s="62"/>
      <c r="EX29" s="61"/>
      <c r="EY29" s="62"/>
      <c r="EZ29" s="62"/>
      <c r="FA29" s="63"/>
      <c r="FB29" s="62"/>
      <c r="FC29" s="63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</row>
    <row r="30" spans="1:193" ht="15" customHeight="1" x14ac:dyDescent="0.25">
      <c r="A30" s="460"/>
      <c r="B30" s="29" t="str">
        <f>IF(Achats!B28="","",Achats!B28)</f>
        <v>Couvercle cuve</v>
      </c>
      <c r="C30" s="31"/>
      <c r="D30" s="108"/>
      <c r="E30" s="5"/>
      <c r="F30" s="114"/>
      <c r="G30" s="33"/>
      <c r="H30" s="34"/>
      <c r="I30" s="5"/>
      <c r="J30" s="5"/>
      <c r="K30" s="5"/>
      <c r="L30" s="5"/>
      <c r="M30" s="114"/>
      <c r="N30" s="33"/>
      <c r="O30" s="31"/>
      <c r="P30" s="2"/>
      <c r="Q30" s="42"/>
      <c r="R30" s="49"/>
      <c r="S30" s="50"/>
      <c r="T30" s="299"/>
      <c r="U30" s="51"/>
      <c r="V30" s="62"/>
      <c r="W30" s="62"/>
      <c r="X30" s="62"/>
      <c r="Y30" s="62"/>
      <c r="Z30" s="62"/>
      <c r="AA30" s="62"/>
      <c r="AB30" s="62"/>
      <c r="AC30" s="62"/>
      <c r="AD30" s="62"/>
      <c r="AE30" s="61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3"/>
      <c r="BC30" s="61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3"/>
      <c r="BR30" s="61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3"/>
      <c r="CI30" s="61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3"/>
      <c r="CZ30" s="61"/>
      <c r="DA30" s="62"/>
      <c r="DB30" s="63"/>
      <c r="DC30" s="61"/>
      <c r="DD30" s="62"/>
      <c r="DE30" s="62"/>
      <c r="DF30" s="62"/>
      <c r="DG30" s="62"/>
      <c r="DH30" s="62"/>
      <c r="DI30" s="62"/>
      <c r="DJ30" s="62"/>
      <c r="DK30" s="62"/>
      <c r="DL30" s="62"/>
      <c r="DM30" s="61"/>
      <c r="DN30" s="62"/>
      <c r="DO30" s="63"/>
      <c r="DP30" s="62"/>
      <c r="DQ30" s="63"/>
      <c r="DR30" s="62"/>
      <c r="DS30" s="62"/>
      <c r="DT30" s="62"/>
      <c r="DU30" s="62"/>
      <c r="DV30" s="62"/>
      <c r="DW30" s="62"/>
      <c r="DX30" s="63"/>
      <c r="DY30" s="61"/>
      <c r="DZ30" s="62"/>
      <c r="EA30" s="63"/>
      <c r="EB30" s="61"/>
      <c r="EC30" s="62"/>
      <c r="ED30" s="62"/>
      <c r="EE30" s="62"/>
      <c r="EF30" s="62"/>
      <c r="EG30" s="62"/>
      <c r="EH30" s="62"/>
      <c r="EI30" s="62"/>
      <c r="EJ30" s="63"/>
      <c r="EK30" s="61"/>
      <c r="EL30" s="62"/>
      <c r="EM30" s="63"/>
      <c r="EN30" s="61"/>
      <c r="EO30" s="62"/>
      <c r="EP30" s="62"/>
      <c r="EQ30" s="62"/>
      <c r="ER30" s="62"/>
      <c r="ES30" s="62"/>
      <c r="ET30" s="63"/>
      <c r="EU30" s="62"/>
      <c r="EV30" s="62"/>
      <c r="EW30" s="62"/>
      <c r="EX30" s="61"/>
      <c r="EY30" s="62"/>
      <c r="EZ30" s="62"/>
      <c r="FA30" s="63"/>
      <c r="FB30" s="62"/>
      <c r="FC30" s="63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</row>
    <row r="31" spans="1:193" ht="15" customHeight="1" x14ac:dyDescent="0.25">
      <c r="A31" s="460"/>
      <c r="B31" s="29" t="str">
        <f>IF(Achats!B29="","",Achats!B29)</f>
        <v/>
      </c>
      <c r="C31" s="31"/>
      <c r="D31" s="108"/>
      <c r="E31" s="5"/>
      <c r="F31" s="114"/>
      <c r="G31" s="33"/>
      <c r="H31" s="34"/>
      <c r="I31" s="5"/>
      <c r="J31" s="5"/>
      <c r="K31" s="5"/>
      <c r="L31" s="5"/>
      <c r="M31" s="114"/>
      <c r="N31" s="33"/>
      <c r="O31" s="31"/>
      <c r="P31" s="2"/>
      <c r="Q31" s="42"/>
      <c r="R31" s="49"/>
      <c r="S31" s="50"/>
      <c r="T31" s="299"/>
      <c r="U31" s="51"/>
      <c r="V31" s="62"/>
      <c r="W31" s="62"/>
      <c r="X31" s="62"/>
      <c r="Y31" s="62"/>
      <c r="Z31" s="62"/>
      <c r="AA31" s="62"/>
      <c r="AB31" s="62"/>
      <c r="AC31" s="62"/>
      <c r="AD31" s="62"/>
      <c r="AE31" s="61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3"/>
      <c r="BC31" s="61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3"/>
      <c r="BR31" s="61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3"/>
      <c r="CI31" s="61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3"/>
      <c r="CZ31" s="61"/>
      <c r="DA31" s="62"/>
      <c r="DB31" s="63"/>
      <c r="DC31" s="61"/>
      <c r="DD31" s="62"/>
      <c r="DE31" s="62"/>
      <c r="DF31" s="62"/>
      <c r="DG31" s="62"/>
      <c r="DH31" s="62"/>
      <c r="DI31" s="62"/>
      <c r="DJ31" s="62"/>
      <c r="DK31" s="62"/>
      <c r="DL31" s="62"/>
      <c r="DM31" s="61"/>
      <c r="DN31" s="62"/>
      <c r="DO31" s="63"/>
      <c r="DP31" s="62"/>
      <c r="DQ31" s="63"/>
      <c r="DR31" s="62"/>
      <c r="DS31" s="62"/>
      <c r="DT31" s="62"/>
      <c r="DU31" s="62"/>
      <c r="DV31" s="62"/>
      <c r="DW31" s="62"/>
      <c r="DX31" s="63"/>
      <c r="DY31" s="61"/>
      <c r="DZ31" s="62"/>
      <c r="EA31" s="63"/>
      <c r="EB31" s="61"/>
      <c r="EC31" s="62"/>
      <c r="ED31" s="62"/>
      <c r="EE31" s="62"/>
      <c r="EF31" s="62"/>
      <c r="EG31" s="62"/>
      <c r="EH31" s="62"/>
      <c r="EI31" s="62"/>
      <c r="EJ31" s="63"/>
      <c r="EK31" s="61"/>
      <c r="EL31" s="62"/>
      <c r="EM31" s="63"/>
      <c r="EN31" s="61"/>
      <c r="EO31" s="62"/>
      <c r="EP31" s="62"/>
      <c r="EQ31" s="62"/>
      <c r="ER31" s="62"/>
      <c r="ES31" s="62"/>
      <c r="ET31" s="63"/>
      <c r="EU31" s="62"/>
      <c r="EV31" s="62"/>
      <c r="EW31" s="62"/>
      <c r="EX31" s="61"/>
      <c r="EY31" s="62"/>
      <c r="EZ31" s="62"/>
      <c r="FA31" s="63"/>
      <c r="FB31" s="62"/>
      <c r="FC31" s="63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</row>
    <row r="32" spans="1:193" s="14" customFormat="1" ht="15" customHeight="1" x14ac:dyDescent="0.25">
      <c r="A32" s="461"/>
      <c r="B32" s="163" t="str">
        <f>IF(Achats!B30="","",Achats!B30)</f>
        <v/>
      </c>
      <c r="C32" s="174"/>
      <c r="D32" s="175"/>
      <c r="E32" s="75"/>
      <c r="F32" s="166"/>
      <c r="G32" s="167"/>
      <c r="H32" s="164"/>
      <c r="I32" s="75"/>
      <c r="J32" s="75"/>
      <c r="K32" s="75"/>
      <c r="L32" s="75"/>
      <c r="M32" s="166"/>
      <c r="N32" s="167"/>
      <c r="O32" s="164"/>
      <c r="P32" s="75"/>
      <c r="Q32" s="167"/>
      <c r="R32" s="168"/>
      <c r="S32" s="169"/>
      <c r="T32" s="300"/>
      <c r="U32" s="170"/>
      <c r="V32" s="172"/>
      <c r="W32" s="172"/>
      <c r="X32" s="172"/>
      <c r="Y32" s="172"/>
      <c r="Z32" s="172"/>
      <c r="AA32" s="172"/>
      <c r="AB32" s="172"/>
      <c r="AC32" s="172"/>
      <c r="AD32" s="172"/>
      <c r="AE32" s="171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3"/>
      <c r="BC32" s="171"/>
      <c r="BD32" s="172"/>
      <c r="BE32" s="172"/>
      <c r="BF32" s="172"/>
      <c r="BG32" s="172"/>
      <c r="BH32" s="172"/>
      <c r="BI32" s="172"/>
      <c r="BJ32" s="172"/>
      <c r="BK32" s="172"/>
      <c r="BL32" s="172"/>
      <c r="BM32" s="172"/>
      <c r="BN32" s="172"/>
      <c r="BO32" s="172"/>
      <c r="BP32" s="172"/>
      <c r="BQ32" s="173"/>
      <c r="BR32" s="171"/>
      <c r="BS32" s="172"/>
      <c r="BT32" s="172"/>
      <c r="BU32" s="172"/>
      <c r="BV32" s="172"/>
      <c r="BW32" s="172"/>
      <c r="BX32" s="172"/>
      <c r="BY32" s="172"/>
      <c r="BZ32" s="172"/>
      <c r="CA32" s="172"/>
      <c r="CB32" s="172"/>
      <c r="CC32" s="172"/>
      <c r="CD32" s="172"/>
      <c r="CE32" s="172"/>
      <c r="CF32" s="172"/>
      <c r="CG32" s="172"/>
      <c r="CH32" s="173"/>
      <c r="CI32" s="171"/>
      <c r="CJ32" s="172"/>
      <c r="CK32" s="172"/>
      <c r="CL32" s="172"/>
      <c r="CM32" s="172"/>
      <c r="CN32" s="172"/>
      <c r="CO32" s="172"/>
      <c r="CP32" s="172"/>
      <c r="CQ32" s="172"/>
      <c r="CR32" s="172"/>
      <c r="CS32" s="172"/>
      <c r="CT32" s="172"/>
      <c r="CU32" s="172"/>
      <c r="CV32" s="172"/>
      <c r="CW32" s="172"/>
      <c r="CX32" s="172"/>
      <c r="CY32" s="173"/>
      <c r="CZ32" s="171"/>
      <c r="DA32" s="172"/>
      <c r="DB32" s="173"/>
      <c r="DC32" s="171"/>
      <c r="DD32" s="172"/>
      <c r="DE32" s="172"/>
      <c r="DF32" s="172"/>
      <c r="DG32" s="172"/>
      <c r="DH32" s="172"/>
      <c r="DI32" s="172"/>
      <c r="DJ32" s="172"/>
      <c r="DK32" s="172"/>
      <c r="DL32" s="172"/>
      <c r="DM32" s="171"/>
      <c r="DN32" s="172"/>
      <c r="DO32" s="173"/>
      <c r="DP32" s="172"/>
      <c r="DQ32" s="173"/>
      <c r="DR32" s="172"/>
      <c r="DS32" s="172"/>
      <c r="DT32" s="172"/>
      <c r="DU32" s="172"/>
      <c r="DV32" s="172"/>
      <c r="DW32" s="172"/>
      <c r="DX32" s="173"/>
      <c r="DY32" s="171"/>
      <c r="DZ32" s="172"/>
      <c r="EA32" s="173"/>
      <c r="EB32" s="171"/>
      <c r="EC32" s="172"/>
      <c r="ED32" s="172"/>
      <c r="EE32" s="172"/>
      <c r="EF32" s="172"/>
      <c r="EG32" s="172"/>
      <c r="EH32" s="172"/>
      <c r="EI32" s="172"/>
      <c r="EJ32" s="173"/>
      <c r="EK32" s="171"/>
      <c r="EL32" s="172"/>
      <c r="EM32" s="173"/>
      <c r="EN32" s="171"/>
      <c r="EO32" s="172"/>
      <c r="EP32" s="172"/>
      <c r="EQ32" s="172"/>
      <c r="ER32" s="172"/>
      <c r="ES32" s="172"/>
      <c r="ET32" s="173"/>
      <c r="EU32" s="172"/>
      <c r="EV32" s="172"/>
      <c r="EW32" s="172"/>
      <c r="EX32" s="171"/>
      <c r="EY32" s="172"/>
      <c r="EZ32" s="172"/>
      <c r="FA32" s="173"/>
      <c r="FB32" s="172"/>
      <c r="FC32" s="173"/>
    </row>
    <row r="33" spans="1:193" s="187" customFormat="1" ht="15" customHeight="1" x14ac:dyDescent="0.25">
      <c r="A33" s="459" t="str">
        <f>Achats!A31</f>
        <v>Grilles/grillage</v>
      </c>
      <c r="B33" s="29" t="str">
        <f>IF(Achats!B31="","",Achats!B31)</f>
        <v>Kit 3 Grilles pour BFV5 caillebotis galvanisé 5x5</v>
      </c>
      <c r="C33" s="349"/>
      <c r="D33" s="29"/>
      <c r="E33" s="29" t="str">
        <f>IF(Achats!F31="","",Achats!F31)</f>
        <v/>
      </c>
      <c r="F33" s="29"/>
      <c r="G33" s="68"/>
      <c r="H33" s="349" t="str">
        <f>IF(Achats!G31="","",Achats!G31)</f>
        <v/>
      </c>
      <c r="I33" s="29" t="str">
        <f>IF(Achats!H31="","",Achats!H31)</f>
        <v/>
      </c>
      <c r="J33" s="29"/>
      <c r="K33" s="29"/>
      <c r="L33" s="29"/>
      <c r="M33" s="29"/>
      <c r="N33" s="68" t="str">
        <f>IF(Achats!N31="","",Achats!N31)</f>
        <v/>
      </c>
      <c r="O33" s="349" t="str">
        <f>IF(Achats!O31="","",Achats!O31)</f>
        <v/>
      </c>
      <c r="P33" s="29" t="str">
        <f>IF(Achats!P31="","",Achats!P31)</f>
        <v/>
      </c>
      <c r="Q33" s="68" t="str">
        <f>IF(Achats!Q31="","",Achats!Q31)</f>
        <v/>
      </c>
      <c r="R33" s="349" t="str">
        <f>IF(Achats!R31="","",Achats!R31)</f>
        <v/>
      </c>
      <c r="S33" s="29" t="str">
        <f>IF(Achats!S31="","",Achats!S31)</f>
        <v/>
      </c>
      <c r="T33" s="29" t="str">
        <f>IF(Achats!T31="","",Achats!T31)</f>
        <v/>
      </c>
      <c r="U33" s="68" t="str">
        <f>IF(Achats!U31="","",Achats!U31)</f>
        <v/>
      </c>
      <c r="V33" s="315"/>
      <c r="W33" s="315"/>
      <c r="X33" s="315"/>
      <c r="Y33" s="315"/>
      <c r="Z33" s="315"/>
      <c r="AA33" s="315"/>
      <c r="AB33" s="315"/>
      <c r="AC33" s="315"/>
      <c r="AD33" s="315"/>
      <c r="AE33" s="349" t="str">
        <f>IF(Achats!V31="","",Achats!V31)</f>
        <v/>
      </c>
      <c r="AF33" s="503"/>
      <c r="AG33" s="29" t="str">
        <f>IF(Achats!W31="","",Achats!W31)</f>
        <v/>
      </c>
      <c r="AH33" s="29" t="str">
        <f>IF(Achats!X31="","",Achats!X31)</f>
        <v/>
      </c>
      <c r="AI33" s="29" t="str">
        <f>IF(Achats!Y31="","",Achats!Y31)</f>
        <v/>
      </c>
      <c r="AJ33" s="29" t="str">
        <f>IF(Achats!Z31="","",Achats!Z31)</f>
        <v/>
      </c>
      <c r="AK33" s="29" t="str">
        <f>IF(Achats!AA31="","",Achats!AA31)</f>
        <v/>
      </c>
      <c r="AL33" s="29"/>
      <c r="AM33" s="29" t="str">
        <f>IF(Achats!AB31="","",Achats!AB31)</f>
        <v/>
      </c>
      <c r="AN33" s="29" t="str">
        <f>IF(Achats!AC31="","",Achats!AC31)</f>
        <v/>
      </c>
      <c r="AO33" s="29"/>
      <c r="AP33" s="29" t="str">
        <f>IF(Achats!AD31="","",Achats!AD31)</f>
        <v/>
      </c>
      <c r="AQ33" s="29" t="str">
        <f>IF(Achats!AE31="","",Achats!AE31)</f>
        <v/>
      </c>
      <c r="AR33" s="29" t="str">
        <f>IF(Achats!AF31="","",Achats!AF31)</f>
        <v/>
      </c>
      <c r="AS33" s="29" t="str">
        <f>IF(Achats!AG31="","",Achats!AG31)</f>
        <v/>
      </c>
      <c r="AT33" s="29" t="str">
        <f>IF(Achats!AH31="","",Achats!AH31)</f>
        <v/>
      </c>
      <c r="AU33" s="29"/>
      <c r="AV33" s="29"/>
      <c r="AW33" s="29" t="str">
        <f>IF(Achats!AI31="","",Achats!AI31)</f>
        <v/>
      </c>
      <c r="AX33" s="29"/>
      <c r="AY33" s="29"/>
      <c r="AZ33" s="29" t="str">
        <f>IF(Achats!AJ31="","",Achats!AJ31)</f>
        <v/>
      </c>
      <c r="BA33" s="29" t="str">
        <f>IF(Achats!AK31="","",Achats!AK31)</f>
        <v/>
      </c>
      <c r="BB33" s="68" t="str">
        <f>IF(Achats!AL31="","",Achats!AL31)</f>
        <v/>
      </c>
      <c r="BC33" s="349" t="str">
        <f>IF(Achats!AM31="","",Achats!AM31)</f>
        <v/>
      </c>
      <c r="BD33" s="503"/>
      <c r="BE33" s="29" t="str">
        <f>IF(Achats!AN31="","",Achats!AN31)</f>
        <v/>
      </c>
      <c r="BF33" s="29" t="str">
        <f>IF(Achats!AO31="","",Achats!AO31)</f>
        <v/>
      </c>
      <c r="BG33" s="29" t="str">
        <f>IF(Achats!AP31="","",Achats!AP31)</f>
        <v/>
      </c>
      <c r="BH33" s="29"/>
      <c r="BI33" s="29" t="str">
        <f>IF(Achats!AQ31="","",Achats!AQ31)</f>
        <v/>
      </c>
      <c r="BJ33" s="29"/>
      <c r="BK33" s="29" t="str">
        <f>IF(Achats!AR31="","",Achats!AR31)</f>
        <v/>
      </c>
      <c r="BL33" s="29" t="str">
        <f>IF(Achats!AS31="","",Achats!AS31)</f>
        <v/>
      </c>
      <c r="BM33" s="29"/>
      <c r="BN33" s="29" t="str">
        <f>IF(Achats!AT31="","",Achats!AT31)</f>
        <v/>
      </c>
      <c r="BO33" s="29"/>
      <c r="BP33" s="29" t="str">
        <f>IF(Achats!AU31="","",Achats!AU31)</f>
        <v/>
      </c>
      <c r="BQ33" s="68" t="str">
        <f>IF(Achats!AV31="","",Achats!AV31)</f>
        <v/>
      </c>
      <c r="BR33" s="314"/>
      <c r="BS33" s="315"/>
      <c r="BT33" s="315"/>
      <c r="BU33" s="315"/>
      <c r="BV33" s="315"/>
      <c r="BW33" s="315"/>
      <c r="BX33" s="315"/>
      <c r="BY33" s="315"/>
      <c r="BZ33" s="315"/>
      <c r="CA33" s="315"/>
      <c r="CB33" s="315"/>
      <c r="CC33" s="315"/>
      <c r="CD33" s="315"/>
      <c r="CE33" s="315"/>
      <c r="CF33" s="315"/>
      <c r="CG33" s="315"/>
      <c r="CH33" s="316"/>
      <c r="CI33" s="314"/>
      <c r="CJ33" s="315"/>
      <c r="CK33" s="315"/>
      <c r="CL33" s="315"/>
      <c r="CM33" s="315"/>
      <c r="CN33" s="315"/>
      <c r="CO33" s="315"/>
      <c r="CP33" s="315"/>
      <c r="CQ33" s="315"/>
      <c r="CR33" s="315"/>
      <c r="CS33" s="315"/>
      <c r="CT33" s="315"/>
      <c r="CU33" s="315"/>
      <c r="CV33" s="315"/>
      <c r="CW33" s="315"/>
      <c r="CX33" s="315"/>
      <c r="CY33" s="316"/>
      <c r="CZ33" s="314"/>
      <c r="DA33" s="315"/>
      <c r="DB33" s="482"/>
      <c r="DC33" s="349" t="str">
        <f>IF(Achats!AW31="","",Achats!AW31)</f>
        <v/>
      </c>
      <c r="DD33" s="503"/>
      <c r="DE33" s="503">
        <v>1</v>
      </c>
      <c r="DF33" s="29" t="str">
        <f>IF(Achats!AY31="","",Achats!AY31)</f>
        <v/>
      </c>
      <c r="DG33" s="29">
        <v>2</v>
      </c>
      <c r="DH33" s="29" t="str">
        <f>IF(Achats!AZ31="","",Achats!AZ31)</f>
        <v/>
      </c>
      <c r="DI33" s="29">
        <v>4</v>
      </c>
      <c r="DJ33" s="29" t="str">
        <f>IF(Achats!BC31="","",Achats!BC31)</f>
        <v/>
      </c>
      <c r="DK33" s="29">
        <v>8</v>
      </c>
      <c r="DL33" s="315"/>
      <c r="DM33" s="314"/>
      <c r="DN33" s="315"/>
      <c r="DO33" s="316"/>
      <c r="DP33" s="315"/>
      <c r="DQ33" s="316"/>
      <c r="DR33" s="315"/>
      <c r="DS33" s="315"/>
      <c r="DT33" s="315"/>
      <c r="DU33" s="315"/>
      <c r="DV33" s="315"/>
      <c r="DW33" s="315"/>
      <c r="DX33" s="316"/>
      <c r="DY33" s="314">
        <v>1</v>
      </c>
      <c r="DZ33" s="315"/>
      <c r="EA33" s="316"/>
      <c r="EB33" s="314"/>
      <c r="EC33" s="315"/>
      <c r="ED33" s="315"/>
      <c r="EE33" s="315"/>
      <c r="EF33" s="315"/>
      <c r="EG33" s="315"/>
      <c r="EH33" s="315"/>
      <c r="EI33" s="315"/>
      <c r="EJ33" s="316"/>
      <c r="EK33" s="314"/>
      <c r="EL33" s="315"/>
      <c r="EM33" s="316"/>
      <c r="EN33" s="314"/>
      <c r="EO33" s="315"/>
      <c r="EP33" s="315"/>
      <c r="EQ33" s="315"/>
      <c r="ER33" s="315"/>
      <c r="ES33" s="315"/>
      <c r="ET33" s="316"/>
      <c r="EU33" s="315"/>
      <c r="EV33" s="315"/>
      <c r="EW33" s="315"/>
      <c r="EX33" s="314"/>
      <c r="EY33" s="315"/>
      <c r="EZ33" s="315"/>
      <c r="FA33" s="316"/>
      <c r="FB33" s="315"/>
      <c r="FC33" s="316"/>
    </row>
    <row r="34" spans="1:193" s="187" customFormat="1" ht="15" customHeight="1" x14ac:dyDescent="0.25">
      <c r="A34" s="460"/>
      <c r="B34" s="29" t="str">
        <f>IF(Achats!B32="","",Achats!B32)</f>
        <v>Barre de renfort galva pour BFV5</v>
      </c>
      <c r="C34" s="349"/>
      <c r="D34" s="29"/>
      <c r="E34" s="29" t="str">
        <f>IF(Achats!F32="","",Achats!F32)</f>
        <v/>
      </c>
      <c r="F34" s="29"/>
      <c r="G34" s="68"/>
      <c r="H34" s="349" t="str">
        <f>IF(Achats!G32="","",Achats!G32)</f>
        <v/>
      </c>
      <c r="I34" s="29" t="str">
        <f>IF(Achats!H32="","",Achats!H32)</f>
        <v/>
      </c>
      <c r="J34" s="29"/>
      <c r="K34" s="29"/>
      <c r="L34" s="29"/>
      <c r="M34" s="29"/>
      <c r="N34" s="68" t="str">
        <f>IF(Achats!N32="","",Achats!N32)</f>
        <v/>
      </c>
      <c r="O34" s="349" t="str">
        <f>IF(Achats!O32="","",Achats!O32)</f>
        <v/>
      </c>
      <c r="P34" s="29" t="str">
        <f>IF(Achats!P32="","",Achats!P32)</f>
        <v/>
      </c>
      <c r="Q34" s="68" t="str">
        <f>IF(Achats!Q32="","",Achats!Q32)</f>
        <v/>
      </c>
      <c r="R34" s="349" t="str">
        <f>IF(Achats!R32="","",Achats!R32)</f>
        <v/>
      </c>
      <c r="S34" s="29" t="str">
        <f>IF(Achats!S32="","",Achats!S32)</f>
        <v/>
      </c>
      <c r="T34" s="29" t="str">
        <f>IF(Achats!T32="","",Achats!T32)</f>
        <v/>
      </c>
      <c r="U34" s="68" t="str">
        <f>IF(Achats!U32="","",Achats!U32)</f>
        <v/>
      </c>
      <c r="V34" s="315"/>
      <c r="W34" s="315"/>
      <c r="X34" s="315"/>
      <c r="Y34" s="315"/>
      <c r="Z34" s="315"/>
      <c r="AA34" s="315"/>
      <c r="AB34" s="315"/>
      <c r="AC34" s="315"/>
      <c r="AD34" s="315"/>
      <c r="AE34" s="349" t="str">
        <f>IF(Achats!V32="","",Achats!V32)</f>
        <v/>
      </c>
      <c r="AF34" s="503"/>
      <c r="AG34" s="29" t="str">
        <f>IF(Achats!W32="","",Achats!W32)</f>
        <v/>
      </c>
      <c r="AH34" s="29" t="str">
        <f>IF(Achats!X32="","",Achats!X32)</f>
        <v/>
      </c>
      <c r="AI34" s="29" t="str">
        <f>IF(Achats!Y32="","",Achats!Y32)</f>
        <v/>
      </c>
      <c r="AJ34" s="29" t="str">
        <f>IF(Achats!Z32="","",Achats!Z32)</f>
        <v/>
      </c>
      <c r="AK34" s="29" t="str">
        <f>IF(Achats!AA32="","",Achats!AA32)</f>
        <v/>
      </c>
      <c r="AL34" s="29"/>
      <c r="AM34" s="29" t="str">
        <f>IF(Achats!AB32="","",Achats!AB32)</f>
        <v/>
      </c>
      <c r="AN34" s="29" t="str">
        <f>IF(Achats!AC32="","",Achats!AC32)</f>
        <v/>
      </c>
      <c r="AO34" s="29"/>
      <c r="AP34" s="29" t="str">
        <f>IF(Achats!AD32="","",Achats!AD32)</f>
        <v/>
      </c>
      <c r="AQ34" s="29" t="str">
        <f>IF(Achats!AE32="","",Achats!AE32)</f>
        <v/>
      </c>
      <c r="AR34" s="29" t="str">
        <f>IF(Achats!AF32="","",Achats!AF32)</f>
        <v/>
      </c>
      <c r="AS34" s="29" t="str">
        <f>IF(Achats!AG32="","",Achats!AG32)</f>
        <v/>
      </c>
      <c r="AT34" s="29" t="str">
        <f>IF(Achats!AH32="","",Achats!AH32)</f>
        <v/>
      </c>
      <c r="AU34" s="29"/>
      <c r="AV34" s="29"/>
      <c r="AW34" s="29" t="str">
        <f>IF(Achats!AI32="","",Achats!AI32)</f>
        <v/>
      </c>
      <c r="AX34" s="29"/>
      <c r="AY34" s="29"/>
      <c r="AZ34" s="29" t="str">
        <f>IF(Achats!AJ32="","",Achats!AJ32)</f>
        <v/>
      </c>
      <c r="BA34" s="29" t="str">
        <f>IF(Achats!AK32="","",Achats!AK32)</f>
        <v/>
      </c>
      <c r="BB34" s="68" t="str">
        <f>IF(Achats!AL32="","",Achats!AL32)</f>
        <v/>
      </c>
      <c r="BC34" s="349" t="str">
        <f>IF(Achats!AM32="","",Achats!AM32)</f>
        <v/>
      </c>
      <c r="BD34" s="503"/>
      <c r="BE34" s="29" t="str">
        <f>IF(Achats!AN32="","",Achats!AN32)</f>
        <v/>
      </c>
      <c r="BF34" s="29" t="str">
        <f>IF(Achats!AO32="","",Achats!AO32)</f>
        <v/>
      </c>
      <c r="BG34" s="29" t="str">
        <f>IF(Achats!AP32="","",Achats!AP32)</f>
        <v/>
      </c>
      <c r="BH34" s="29"/>
      <c r="BI34" s="29" t="str">
        <f>IF(Achats!AQ32="","",Achats!AQ32)</f>
        <v/>
      </c>
      <c r="BJ34" s="29"/>
      <c r="BK34" s="29" t="str">
        <f>IF(Achats!AR32="","",Achats!AR32)</f>
        <v/>
      </c>
      <c r="BL34" s="29" t="str">
        <f>IF(Achats!AS32="","",Achats!AS32)</f>
        <v/>
      </c>
      <c r="BM34" s="29"/>
      <c r="BN34" s="29" t="str">
        <f>IF(Achats!AT32="","",Achats!AT32)</f>
        <v/>
      </c>
      <c r="BO34" s="29"/>
      <c r="BP34" s="29" t="str">
        <f>IF(Achats!AU32="","",Achats!AU32)</f>
        <v/>
      </c>
      <c r="BQ34" s="68" t="str">
        <f>IF(Achats!AV32="","",Achats!AV32)</f>
        <v/>
      </c>
      <c r="BR34" s="314"/>
      <c r="BS34" s="315"/>
      <c r="BT34" s="315"/>
      <c r="BU34" s="315"/>
      <c r="BV34" s="315"/>
      <c r="BW34" s="315"/>
      <c r="BX34" s="315"/>
      <c r="BY34" s="315"/>
      <c r="BZ34" s="315"/>
      <c r="CA34" s="315"/>
      <c r="CB34" s="315"/>
      <c r="CC34" s="315"/>
      <c r="CD34" s="315"/>
      <c r="CE34" s="315"/>
      <c r="CF34" s="315"/>
      <c r="CG34" s="315"/>
      <c r="CH34" s="316"/>
      <c r="CI34" s="314"/>
      <c r="CJ34" s="315"/>
      <c r="CK34" s="315"/>
      <c r="CL34" s="315"/>
      <c r="CM34" s="315"/>
      <c r="CN34" s="315"/>
      <c r="CO34" s="315"/>
      <c r="CP34" s="315"/>
      <c r="CQ34" s="315"/>
      <c r="CR34" s="315"/>
      <c r="CS34" s="315"/>
      <c r="CT34" s="315"/>
      <c r="CU34" s="315"/>
      <c r="CV34" s="315"/>
      <c r="CW34" s="315"/>
      <c r="CX34" s="315"/>
      <c r="CY34" s="316"/>
      <c r="CZ34" s="314"/>
      <c r="DA34" s="315"/>
      <c r="DB34" s="482"/>
      <c r="DC34" s="349" t="str">
        <f>IF(Achats!AW32="","",Achats!AW32)</f>
        <v/>
      </c>
      <c r="DD34" s="503">
        <v>1</v>
      </c>
      <c r="DE34" s="503">
        <v>1</v>
      </c>
      <c r="DF34" s="29">
        <v>2</v>
      </c>
      <c r="DG34" s="29">
        <v>2</v>
      </c>
      <c r="DH34" s="29" t="str">
        <f>IF(Achats!AZ32="","",Achats!AZ32)</f>
        <v/>
      </c>
      <c r="DI34" s="29">
        <v>4</v>
      </c>
      <c r="DJ34" s="29" t="str">
        <f>IF(Achats!BC32="","",Achats!BC32)</f>
        <v/>
      </c>
      <c r="DK34" s="29">
        <v>8</v>
      </c>
      <c r="DL34" s="315"/>
      <c r="DM34" s="314"/>
      <c r="DN34" s="315"/>
      <c r="DO34" s="316"/>
      <c r="DP34" s="315">
        <v>1</v>
      </c>
      <c r="DQ34" s="316"/>
      <c r="DR34" s="315"/>
      <c r="DS34" s="315"/>
      <c r="DT34" s="315"/>
      <c r="DU34" s="315"/>
      <c r="DV34" s="315"/>
      <c r="DW34" s="315"/>
      <c r="DX34" s="316"/>
      <c r="DY34" s="314"/>
      <c r="DZ34" s="315"/>
      <c r="EA34" s="316"/>
      <c r="EB34" s="314"/>
      <c r="EC34" s="315"/>
      <c r="ED34" s="315"/>
      <c r="EE34" s="315"/>
      <c r="EF34" s="315"/>
      <c r="EG34" s="315"/>
      <c r="EH34" s="315"/>
      <c r="EI34" s="315"/>
      <c r="EJ34" s="316"/>
      <c r="EK34" s="314"/>
      <c r="EL34" s="315"/>
      <c r="EM34" s="316"/>
      <c r="EN34" s="314"/>
      <c r="EO34" s="315"/>
      <c r="EP34" s="315"/>
      <c r="EQ34" s="315"/>
      <c r="ER34" s="315"/>
      <c r="ES34" s="315"/>
      <c r="ET34" s="316"/>
      <c r="EU34" s="315"/>
      <c r="EV34" s="315"/>
      <c r="EW34" s="315"/>
      <c r="EX34" s="314"/>
      <c r="EY34" s="315"/>
      <c r="EZ34" s="315"/>
      <c r="FA34" s="316"/>
      <c r="FB34" s="315"/>
      <c r="FC34" s="316"/>
    </row>
    <row r="35" spans="1:193" s="187" customFormat="1" ht="15" customHeight="1" x14ac:dyDescent="0.25">
      <c r="A35" s="460"/>
      <c r="B35" s="29" t="str">
        <f>IF(Achats!B33="","",Achats!B33)</f>
        <v>Kit Grille fil 5x5 pour BFV5</v>
      </c>
      <c r="C35" s="34"/>
      <c r="D35" s="109"/>
      <c r="E35" s="2"/>
      <c r="F35" s="113"/>
      <c r="G35" s="32"/>
      <c r="H35" s="31"/>
      <c r="I35" s="2"/>
      <c r="J35" s="2"/>
      <c r="K35" s="2"/>
      <c r="L35" s="2"/>
      <c r="M35" s="113"/>
      <c r="N35" s="32"/>
      <c r="O35" s="31"/>
      <c r="P35" s="2"/>
      <c r="Q35" s="32"/>
      <c r="R35" s="54"/>
      <c r="S35" s="311"/>
      <c r="T35" s="312"/>
      <c r="U35" s="313"/>
      <c r="V35" s="315"/>
      <c r="W35" s="315"/>
      <c r="X35" s="315"/>
      <c r="Y35" s="315"/>
      <c r="Z35" s="315"/>
      <c r="AA35" s="315"/>
      <c r="AB35" s="315"/>
      <c r="AC35" s="315"/>
      <c r="AD35" s="315"/>
      <c r="AE35" s="314"/>
      <c r="AF35" s="315"/>
      <c r="AG35" s="315"/>
      <c r="AH35" s="315"/>
      <c r="AI35" s="315"/>
      <c r="AJ35" s="315"/>
      <c r="AK35" s="315"/>
      <c r="AL35" s="315"/>
      <c r="AM35" s="315"/>
      <c r="AN35" s="315"/>
      <c r="AO35" s="315"/>
      <c r="AP35" s="315"/>
      <c r="AQ35" s="315"/>
      <c r="AR35" s="315"/>
      <c r="AS35" s="315"/>
      <c r="AT35" s="315"/>
      <c r="AU35" s="315"/>
      <c r="AV35" s="315"/>
      <c r="AW35" s="315"/>
      <c r="AX35" s="315"/>
      <c r="AY35" s="315"/>
      <c r="AZ35" s="315"/>
      <c r="BA35" s="315"/>
      <c r="BB35" s="316"/>
      <c r="BC35" s="314"/>
      <c r="BD35" s="315"/>
      <c r="BE35" s="315"/>
      <c r="BF35" s="315"/>
      <c r="BG35" s="315"/>
      <c r="BH35" s="315"/>
      <c r="BI35" s="315"/>
      <c r="BJ35" s="315"/>
      <c r="BK35" s="315"/>
      <c r="BL35" s="315"/>
      <c r="BM35" s="315"/>
      <c r="BN35" s="315"/>
      <c r="BO35" s="315"/>
      <c r="BP35" s="315"/>
      <c r="BQ35" s="316"/>
      <c r="BR35" s="314"/>
      <c r="BS35" s="315"/>
      <c r="BT35" s="315"/>
      <c r="BU35" s="315"/>
      <c r="BV35" s="315"/>
      <c r="BW35" s="315"/>
      <c r="BX35" s="315"/>
      <c r="BY35" s="315"/>
      <c r="BZ35" s="315"/>
      <c r="CA35" s="315"/>
      <c r="CB35" s="315"/>
      <c r="CC35" s="315"/>
      <c r="CD35" s="315"/>
      <c r="CE35" s="315"/>
      <c r="CF35" s="315"/>
      <c r="CG35" s="315"/>
      <c r="CH35" s="316"/>
      <c r="CI35" s="314"/>
      <c r="CJ35" s="315"/>
      <c r="CK35" s="315"/>
      <c r="CL35" s="315"/>
      <c r="CM35" s="315"/>
      <c r="CN35" s="315"/>
      <c r="CO35" s="315"/>
      <c r="CP35" s="315"/>
      <c r="CQ35" s="315"/>
      <c r="CR35" s="315"/>
      <c r="CS35" s="315"/>
      <c r="CT35" s="315"/>
      <c r="CU35" s="315"/>
      <c r="CV35" s="315"/>
      <c r="CW35" s="315"/>
      <c r="CX35" s="315"/>
      <c r="CY35" s="316"/>
      <c r="CZ35" s="314"/>
      <c r="DA35" s="315"/>
      <c r="DB35" s="316"/>
      <c r="DC35" s="314"/>
      <c r="DD35" s="315">
        <v>1</v>
      </c>
      <c r="DE35" s="315"/>
      <c r="DF35" s="315">
        <v>2</v>
      </c>
      <c r="DG35" s="315"/>
      <c r="DH35" s="315"/>
      <c r="DI35" s="315"/>
      <c r="DJ35" s="315"/>
      <c r="DK35" s="315"/>
      <c r="DL35" s="315"/>
      <c r="DM35" s="314"/>
      <c r="DN35" s="315"/>
      <c r="DO35" s="316"/>
      <c r="DP35" s="315"/>
      <c r="DQ35" s="316"/>
      <c r="DR35" s="315"/>
      <c r="DS35" s="315"/>
      <c r="DT35" s="315"/>
      <c r="DU35" s="315"/>
      <c r="DV35" s="315"/>
      <c r="DW35" s="315"/>
      <c r="DX35" s="316"/>
      <c r="DY35" s="314"/>
      <c r="DZ35" s="315">
        <v>1</v>
      </c>
      <c r="EA35" s="316"/>
      <c r="EB35" s="314"/>
      <c r="EC35" s="315"/>
      <c r="ED35" s="315"/>
      <c r="EE35" s="315"/>
      <c r="EF35" s="315"/>
      <c r="EG35" s="315"/>
      <c r="EH35" s="315"/>
      <c r="EI35" s="315"/>
      <c r="EJ35" s="316"/>
      <c r="EK35" s="314"/>
      <c r="EL35" s="315"/>
      <c r="EM35" s="316"/>
      <c r="EN35" s="314"/>
      <c r="EO35" s="315"/>
      <c r="EP35" s="315"/>
      <c r="EQ35" s="315"/>
      <c r="ER35" s="315"/>
      <c r="ES35" s="315"/>
      <c r="ET35" s="316"/>
      <c r="EU35" s="315"/>
      <c r="EV35" s="315"/>
      <c r="EW35" s="315"/>
      <c r="EX35" s="314"/>
      <c r="EY35" s="315"/>
      <c r="EZ35" s="315"/>
      <c r="FA35" s="316"/>
      <c r="FB35" s="315"/>
      <c r="FC35" s="316"/>
    </row>
    <row r="36" spans="1:193" s="187" customFormat="1" ht="15" customHeight="1" x14ac:dyDescent="0.25">
      <c r="A36" s="460"/>
      <c r="B36" s="29" t="str">
        <f>IF(Achats!B34="","",Achats!B34)</f>
        <v>Kit 4 Grilles pour BFV6 caillebotis galvanisé 5x5</v>
      </c>
      <c r="C36" s="34"/>
      <c r="D36" s="109"/>
      <c r="E36" s="2"/>
      <c r="F36" s="113"/>
      <c r="G36" s="32"/>
      <c r="H36" s="31"/>
      <c r="I36" s="2"/>
      <c r="J36" s="2"/>
      <c r="K36" s="2"/>
      <c r="L36" s="2"/>
      <c r="M36" s="113"/>
      <c r="N36" s="32"/>
      <c r="O36" s="31"/>
      <c r="P36" s="2"/>
      <c r="Q36" s="32"/>
      <c r="R36" s="54"/>
      <c r="S36" s="311"/>
      <c r="T36" s="312"/>
      <c r="U36" s="313"/>
      <c r="V36" s="315"/>
      <c r="W36" s="315"/>
      <c r="X36" s="315"/>
      <c r="Y36" s="315"/>
      <c r="Z36" s="315"/>
      <c r="AA36" s="315"/>
      <c r="AB36" s="315"/>
      <c r="AC36" s="315"/>
      <c r="AD36" s="315"/>
      <c r="AE36" s="314"/>
      <c r="AF36" s="315"/>
      <c r="AG36" s="315"/>
      <c r="AH36" s="315"/>
      <c r="AI36" s="315"/>
      <c r="AJ36" s="315"/>
      <c r="AK36" s="315"/>
      <c r="AL36" s="315"/>
      <c r="AM36" s="315"/>
      <c r="AN36" s="315"/>
      <c r="AO36" s="315"/>
      <c r="AP36" s="315"/>
      <c r="AQ36" s="315"/>
      <c r="AR36" s="315"/>
      <c r="AS36" s="315"/>
      <c r="AT36" s="315"/>
      <c r="AU36" s="315"/>
      <c r="AV36" s="315"/>
      <c r="AW36" s="315"/>
      <c r="AX36" s="315"/>
      <c r="AY36" s="315"/>
      <c r="AZ36" s="315"/>
      <c r="BA36" s="315"/>
      <c r="BB36" s="316"/>
      <c r="BC36" s="314"/>
      <c r="BD36" s="315"/>
      <c r="BE36" s="315"/>
      <c r="BF36" s="315"/>
      <c r="BG36" s="315"/>
      <c r="BH36" s="315"/>
      <c r="BI36" s="315"/>
      <c r="BJ36" s="315"/>
      <c r="BK36" s="315"/>
      <c r="BL36" s="315"/>
      <c r="BM36" s="315"/>
      <c r="BN36" s="315"/>
      <c r="BO36" s="315"/>
      <c r="BP36" s="315"/>
      <c r="BQ36" s="316"/>
      <c r="BR36" s="314"/>
      <c r="BS36" s="315"/>
      <c r="BT36" s="315"/>
      <c r="BU36" s="315"/>
      <c r="BV36" s="315"/>
      <c r="BW36" s="315"/>
      <c r="BX36" s="315"/>
      <c r="BY36" s="315"/>
      <c r="BZ36" s="315"/>
      <c r="CA36" s="315"/>
      <c r="CB36" s="315"/>
      <c r="CC36" s="315"/>
      <c r="CD36" s="315"/>
      <c r="CE36" s="315"/>
      <c r="CF36" s="315"/>
      <c r="CG36" s="315"/>
      <c r="CH36" s="316"/>
      <c r="CI36" s="314"/>
      <c r="CJ36" s="315"/>
      <c r="CK36" s="315"/>
      <c r="CL36" s="315"/>
      <c r="CM36" s="315"/>
      <c r="CN36" s="315"/>
      <c r="CO36" s="315"/>
      <c r="CP36" s="315"/>
      <c r="CQ36" s="315"/>
      <c r="CR36" s="315"/>
      <c r="CS36" s="315"/>
      <c r="CT36" s="315"/>
      <c r="CU36" s="315"/>
      <c r="CV36" s="315"/>
      <c r="CW36" s="315"/>
      <c r="CX36" s="315"/>
      <c r="CY36" s="316"/>
      <c r="CZ36" s="314"/>
      <c r="DA36" s="315"/>
      <c r="DB36" s="316"/>
      <c r="DC36" s="314">
        <v>1</v>
      </c>
      <c r="DD36" s="315"/>
      <c r="DE36" s="315"/>
      <c r="DF36" s="315"/>
      <c r="DG36" s="315"/>
      <c r="DH36" s="315">
        <v>2</v>
      </c>
      <c r="DI36" s="315"/>
      <c r="DJ36" s="315">
        <v>4</v>
      </c>
      <c r="DK36" s="315"/>
      <c r="DL36" s="315"/>
      <c r="DM36" s="314"/>
      <c r="DN36" s="315"/>
      <c r="DO36" s="316"/>
      <c r="DP36" s="315"/>
      <c r="DQ36" s="316"/>
      <c r="DR36" s="315"/>
      <c r="DS36" s="315"/>
      <c r="DT36" s="315"/>
      <c r="DU36" s="315"/>
      <c r="DV36" s="315"/>
      <c r="DW36" s="315"/>
      <c r="DX36" s="316"/>
      <c r="DY36" s="314"/>
      <c r="DZ36" s="315"/>
      <c r="EA36" s="316"/>
      <c r="EB36" s="314"/>
      <c r="EC36" s="315"/>
      <c r="ED36" s="315"/>
      <c r="EE36" s="315"/>
      <c r="EF36" s="315"/>
      <c r="EG36" s="315"/>
      <c r="EH36" s="315"/>
      <c r="EI36" s="315"/>
      <c r="EJ36" s="316"/>
      <c r="EK36" s="314"/>
      <c r="EL36" s="315"/>
      <c r="EM36" s="316"/>
      <c r="EN36" s="314"/>
      <c r="EO36" s="315"/>
      <c r="EP36" s="315"/>
      <c r="EQ36" s="315"/>
      <c r="ER36" s="315"/>
      <c r="ES36" s="315"/>
      <c r="ET36" s="316"/>
      <c r="EU36" s="315"/>
      <c r="EV36" s="315"/>
      <c r="EW36" s="315"/>
      <c r="EX36" s="314"/>
      <c r="EY36" s="315"/>
      <c r="EZ36" s="315"/>
      <c r="FA36" s="316"/>
      <c r="FB36" s="315"/>
      <c r="FC36" s="316"/>
    </row>
    <row r="37" spans="1:193" s="187" customFormat="1" ht="15" customHeight="1" x14ac:dyDescent="0.25">
      <c r="A37" s="460"/>
      <c r="B37" s="29" t="str">
        <f>IF(Achats!B35="","",Achats!B35)</f>
        <v>Barre de renfort galva pour BFV6</v>
      </c>
      <c r="C37" s="34"/>
      <c r="D37" s="109"/>
      <c r="E37" s="2"/>
      <c r="F37" s="113"/>
      <c r="G37" s="32"/>
      <c r="H37" s="31"/>
      <c r="I37" s="2"/>
      <c r="J37" s="2"/>
      <c r="K37" s="2"/>
      <c r="L37" s="2"/>
      <c r="M37" s="113"/>
      <c r="N37" s="32"/>
      <c r="O37" s="31"/>
      <c r="P37" s="2"/>
      <c r="Q37" s="32"/>
      <c r="R37" s="54"/>
      <c r="S37" s="311"/>
      <c r="T37" s="312"/>
      <c r="U37" s="313"/>
      <c r="V37" s="315"/>
      <c r="W37" s="315"/>
      <c r="X37" s="315"/>
      <c r="Y37" s="315"/>
      <c r="Z37" s="315"/>
      <c r="AA37" s="315"/>
      <c r="AB37" s="315"/>
      <c r="AC37" s="315"/>
      <c r="AD37" s="315"/>
      <c r="AE37" s="314"/>
      <c r="AF37" s="315"/>
      <c r="AG37" s="315"/>
      <c r="AH37" s="315"/>
      <c r="AI37" s="315"/>
      <c r="AJ37" s="315"/>
      <c r="AK37" s="315"/>
      <c r="AL37" s="315"/>
      <c r="AM37" s="315"/>
      <c r="AN37" s="315"/>
      <c r="AO37" s="315"/>
      <c r="AP37" s="315"/>
      <c r="AQ37" s="315"/>
      <c r="AR37" s="315"/>
      <c r="AS37" s="315"/>
      <c r="AT37" s="315"/>
      <c r="AU37" s="315"/>
      <c r="AV37" s="315"/>
      <c r="AW37" s="315"/>
      <c r="AX37" s="315"/>
      <c r="AY37" s="315"/>
      <c r="AZ37" s="315"/>
      <c r="BA37" s="315"/>
      <c r="BB37" s="316"/>
      <c r="BC37" s="314"/>
      <c r="BD37" s="315"/>
      <c r="BE37" s="315"/>
      <c r="BF37" s="315"/>
      <c r="BG37" s="315"/>
      <c r="BH37" s="315"/>
      <c r="BI37" s="315"/>
      <c r="BJ37" s="315"/>
      <c r="BK37" s="315"/>
      <c r="BL37" s="315"/>
      <c r="BM37" s="315"/>
      <c r="BN37" s="315"/>
      <c r="BO37" s="315"/>
      <c r="BP37" s="315"/>
      <c r="BQ37" s="316"/>
      <c r="BR37" s="314"/>
      <c r="BS37" s="315"/>
      <c r="BT37" s="315"/>
      <c r="BU37" s="315"/>
      <c r="BV37" s="315"/>
      <c r="BW37" s="315"/>
      <c r="BX37" s="315"/>
      <c r="BY37" s="315"/>
      <c r="BZ37" s="315"/>
      <c r="CA37" s="315"/>
      <c r="CB37" s="315"/>
      <c r="CC37" s="315"/>
      <c r="CD37" s="315"/>
      <c r="CE37" s="315"/>
      <c r="CF37" s="315"/>
      <c r="CG37" s="315"/>
      <c r="CH37" s="316"/>
      <c r="CI37" s="314"/>
      <c r="CJ37" s="315"/>
      <c r="CK37" s="315"/>
      <c r="CL37" s="315"/>
      <c r="CM37" s="315"/>
      <c r="CN37" s="315"/>
      <c r="CO37" s="315"/>
      <c r="CP37" s="315"/>
      <c r="CQ37" s="315"/>
      <c r="CR37" s="315"/>
      <c r="CS37" s="315"/>
      <c r="CT37" s="315"/>
      <c r="CU37" s="315"/>
      <c r="CV37" s="315"/>
      <c r="CW37" s="315"/>
      <c r="CX37" s="315"/>
      <c r="CY37" s="316"/>
      <c r="CZ37" s="314"/>
      <c r="DA37" s="315"/>
      <c r="DB37" s="316"/>
      <c r="DC37" s="314">
        <v>1</v>
      </c>
      <c r="DD37" s="315"/>
      <c r="DE37" s="315"/>
      <c r="DF37" s="315"/>
      <c r="DG37" s="315"/>
      <c r="DH37" s="315">
        <v>2</v>
      </c>
      <c r="DI37" s="315"/>
      <c r="DJ37" s="315">
        <v>4</v>
      </c>
      <c r="DK37" s="315"/>
      <c r="DL37" s="315"/>
      <c r="DM37" s="314"/>
      <c r="DN37" s="315"/>
      <c r="DO37" s="316"/>
      <c r="DP37" s="315"/>
      <c r="DQ37" s="316"/>
      <c r="DR37" s="315"/>
      <c r="DS37" s="315"/>
      <c r="DT37" s="315"/>
      <c r="DU37" s="315"/>
      <c r="DV37" s="315"/>
      <c r="DW37" s="315"/>
      <c r="DX37" s="316"/>
      <c r="DY37" s="314"/>
      <c r="DZ37" s="315"/>
      <c r="EA37" s="316"/>
      <c r="EB37" s="314"/>
      <c r="EC37" s="315"/>
      <c r="ED37" s="315"/>
      <c r="EE37" s="315"/>
      <c r="EF37" s="315"/>
      <c r="EG37" s="315"/>
      <c r="EH37" s="315"/>
      <c r="EI37" s="315"/>
      <c r="EJ37" s="316"/>
      <c r="EK37" s="314"/>
      <c r="EL37" s="315"/>
      <c r="EM37" s="316"/>
      <c r="EN37" s="314"/>
      <c r="EO37" s="315"/>
      <c r="EP37" s="315"/>
      <c r="EQ37" s="315"/>
      <c r="ER37" s="315"/>
      <c r="ES37" s="315"/>
      <c r="ET37" s="316"/>
      <c r="EU37" s="315"/>
      <c r="EV37" s="315"/>
      <c r="EW37" s="315"/>
      <c r="EX37" s="314"/>
      <c r="EY37" s="315"/>
      <c r="EZ37" s="315"/>
      <c r="FA37" s="316"/>
      <c r="FB37" s="315"/>
      <c r="FC37" s="316"/>
    </row>
    <row r="38" spans="1:193" s="187" customFormat="1" ht="15" customHeight="1" x14ac:dyDescent="0.25">
      <c r="A38" s="460"/>
      <c r="B38" s="29"/>
      <c r="C38" s="34"/>
      <c r="D38" s="109"/>
      <c r="E38" s="2"/>
      <c r="F38" s="113"/>
      <c r="G38" s="32"/>
      <c r="H38" s="31"/>
      <c r="I38" s="2"/>
      <c r="J38" s="2"/>
      <c r="K38" s="2"/>
      <c r="L38" s="2"/>
      <c r="M38" s="113"/>
      <c r="N38" s="32"/>
      <c r="O38" s="31"/>
      <c r="P38" s="2"/>
      <c r="Q38" s="32"/>
      <c r="R38" s="54"/>
      <c r="S38" s="311"/>
      <c r="T38" s="312"/>
      <c r="U38" s="313"/>
      <c r="V38" s="315"/>
      <c r="W38" s="315"/>
      <c r="X38" s="315"/>
      <c r="Y38" s="315"/>
      <c r="Z38" s="315"/>
      <c r="AA38" s="315"/>
      <c r="AB38" s="315"/>
      <c r="AC38" s="315"/>
      <c r="AD38" s="315"/>
      <c r="AE38" s="314"/>
      <c r="AF38" s="315"/>
      <c r="AG38" s="315"/>
      <c r="AH38" s="315"/>
      <c r="AI38" s="315"/>
      <c r="AJ38" s="315"/>
      <c r="AK38" s="315"/>
      <c r="AL38" s="315"/>
      <c r="AM38" s="315"/>
      <c r="AN38" s="315"/>
      <c r="AO38" s="315"/>
      <c r="AP38" s="315"/>
      <c r="AQ38" s="315"/>
      <c r="AR38" s="315"/>
      <c r="AS38" s="315"/>
      <c r="AT38" s="315"/>
      <c r="AU38" s="315"/>
      <c r="AV38" s="315"/>
      <c r="AW38" s="315"/>
      <c r="AX38" s="315"/>
      <c r="AY38" s="315"/>
      <c r="AZ38" s="315"/>
      <c r="BA38" s="315"/>
      <c r="BB38" s="316"/>
      <c r="BC38" s="314"/>
      <c r="BD38" s="315"/>
      <c r="BE38" s="315"/>
      <c r="BF38" s="315"/>
      <c r="BG38" s="315"/>
      <c r="BH38" s="315"/>
      <c r="BI38" s="315"/>
      <c r="BJ38" s="315"/>
      <c r="BK38" s="315"/>
      <c r="BL38" s="315"/>
      <c r="BM38" s="315"/>
      <c r="BN38" s="315"/>
      <c r="BO38" s="315"/>
      <c r="BP38" s="315"/>
      <c r="BQ38" s="316"/>
      <c r="BR38" s="314"/>
      <c r="BS38" s="315"/>
      <c r="BT38" s="315"/>
      <c r="BU38" s="315"/>
      <c r="BV38" s="315"/>
      <c r="BW38" s="315"/>
      <c r="BX38" s="315"/>
      <c r="BY38" s="315"/>
      <c r="BZ38" s="315"/>
      <c r="CA38" s="315"/>
      <c r="CB38" s="315"/>
      <c r="CC38" s="315"/>
      <c r="CD38" s="315"/>
      <c r="CE38" s="315"/>
      <c r="CF38" s="315"/>
      <c r="CG38" s="315"/>
      <c r="CH38" s="316"/>
      <c r="CI38" s="314"/>
      <c r="CJ38" s="315"/>
      <c r="CK38" s="315"/>
      <c r="CL38" s="315"/>
      <c r="CM38" s="315"/>
      <c r="CN38" s="315"/>
      <c r="CO38" s="315"/>
      <c r="CP38" s="315"/>
      <c r="CQ38" s="315"/>
      <c r="CR38" s="315"/>
      <c r="CS38" s="315"/>
      <c r="CT38" s="315"/>
      <c r="CU38" s="315"/>
      <c r="CV38" s="315"/>
      <c r="CW38" s="315"/>
      <c r="CX38" s="315"/>
      <c r="CY38" s="316"/>
      <c r="CZ38" s="314"/>
      <c r="DA38" s="315"/>
      <c r="DB38" s="316"/>
      <c r="DC38" s="314"/>
      <c r="DD38" s="315"/>
      <c r="DE38" s="315"/>
      <c r="DF38" s="315"/>
      <c r="DG38" s="315"/>
      <c r="DH38" s="315"/>
      <c r="DI38" s="315"/>
      <c r="DJ38" s="315"/>
      <c r="DK38" s="315"/>
      <c r="DL38" s="315"/>
      <c r="DM38" s="314"/>
      <c r="DN38" s="315"/>
      <c r="DO38" s="316"/>
      <c r="DP38" s="315"/>
      <c r="DQ38" s="316"/>
      <c r="DR38" s="315"/>
      <c r="DS38" s="315"/>
      <c r="DT38" s="315"/>
      <c r="DU38" s="315"/>
      <c r="DV38" s="315"/>
      <c r="DW38" s="315"/>
      <c r="DX38" s="316"/>
      <c r="DY38" s="314"/>
      <c r="DZ38" s="315"/>
      <c r="EA38" s="316"/>
      <c r="EB38" s="314"/>
      <c r="EC38" s="315"/>
      <c r="ED38" s="315"/>
      <c r="EE38" s="315"/>
      <c r="EF38" s="315"/>
      <c r="EG38" s="315"/>
      <c r="EH38" s="315"/>
      <c r="EI38" s="315"/>
      <c r="EJ38" s="316"/>
      <c r="EK38" s="314"/>
      <c r="EL38" s="315"/>
      <c r="EM38" s="316"/>
      <c r="EN38" s="314"/>
      <c r="EO38" s="315"/>
      <c r="EP38" s="315"/>
      <c r="EQ38" s="315"/>
      <c r="ER38" s="315"/>
      <c r="ES38" s="315"/>
      <c r="ET38" s="316"/>
      <c r="EU38" s="315"/>
      <c r="EV38" s="315"/>
      <c r="EW38" s="315"/>
      <c r="EX38" s="314"/>
      <c r="EY38" s="315"/>
      <c r="EZ38" s="315"/>
      <c r="FA38" s="316"/>
      <c r="FB38" s="315"/>
      <c r="FC38" s="316"/>
    </row>
    <row r="39" spans="1:193" s="187" customFormat="1" ht="15" customHeight="1" x14ac:dyDescent="0.25">
      <c r="A39" s="460"/>
      <c r="B39" s="29"/>
      <c r="C39" s="34"/>
      <c r="D39" s="109"/>
      <c r="E39" s="2"/>
      <c r="F39" s="113"/>
      <c r="G39" s="32"/>
      <c r="H39" s="31"/>
      <c r="I39" s="2"/>
      <c r="J39" s="2"/>
      <c r="K39" s="2"/>
      <c r="L39" s="2"/>
      <c r="M39" s="113"/>
      <c r="N39" s="32"/>
      <c r="O39" s="31"/>
      <c r="P39" s="2"/>
      <c r="Q39" s="32"/>
      <c r="R39" s="54"/>
      <c r="S39" s="311"/>
      <c r="T39" s="312"/>
      <c r="U39" s="313"/>
      <c r="V39" s="315"/>
      <c r="W39" s="315"/>
      <c r="X39" s="315"/>
      <c r="Y39" s="315"/>
      <c r="Z39" s="315"/>
      <c r="AA39" s="315"/>
      <c r="AB39" s="315"/>
      <c r="AC39" s="315"/>
      <c r="AD39" s="315"/>
      <c r="AE39" s="314"/>
      <c r="AF39" s="315"/>
      <c r="AG39" s="315"/>
      <c r="AH39" s="315"/>
      <c r="AI39" s="315"/>
      <c r="AJ39" s="315"/>
      <c r="AK39" s="315"/>
      <c r="AL39" s="315"/>
      <c r="AM39" s="315"/>
      <c r="AN39" s="315"/>
      <c r="AO39" s="315"/>
      <c r="AP39" s="315"/>
      <c r="AQ39" s="315"/>
      <c r="AR39" s="315"/>
      <c r="AS39" s="315"/>
      <c r="AT39" s="315"/>
      <c r="AU39" s="315"/>
      <c r="AV39" s="315"/>
      <c r="AW39" s="315"/>
      <c r="AX39" s="315"/>
      <c r="AY39" s="315"/>
      <c r="AZ39" s="315"/>
      <c r="BA39" s="315"/>
      <c r="BB39" s="316"/>
      <c r="BC39" s="314"/>
      <c r="BD39" s="315"/>
      <c r="BE39" s="315"/>
      <c r="BF39" s="315"/>
      <c r="BG39" s="315"/>
      <c r="BH39" s="315"/>
      <c r="BI39" s="315"/>
      <c r="BJ39" s="315"/>
      <c r="BK39" s="315"/>
      <c r="BL39" s="315"/>
      <c r="BM39" s="315"/>
      <c r="BN39" s="315"/>
      <c r="BO39" s="315"/>
      <c r="BP39" s="315"/>
      <c r="BQ39" s="316"/>
      <c r="BR39" s="314"/>
      <c r="BS39" s="315"/>
      <c r="BT39" s="315"/>
      <c r="BU39" s="315"/>
      <c r="BV39" s="315"/>
      <c r="BW39" s="315"/>
      <c r="BX39" s="315"/>
      <c r="BY39" s="315"/>
      <c r="BZ39" s="315"/>
      <c r="CA39" s="315"/>
      <c r="CB39" s="315"/>
      <c r="CC39" s="315"/>
      <c r="CD39" s="315"/>
      <c r="CE39" s="315"/>
      <c r="CF39" s="315"/>
      <c r="CG39" s="315"/>
      <c r="CH39" s="316"/>
      <c r="CI39" s="314"/>
      <c r="CJ39" s="315"/>
      <c r="CK39" s="315"/>
      <c r="CL39" s="315"/>
      <c r="CM39" s="315"/>
      <c r="CN39" s="315"/>
      <c r="CO39" s="315"/>
      <c r="CP39" s="315"/>
      <c r="CQ39" s="315"/>
      <c r="CR39" s="315"/>
      <c r="CS39" s="315"/>
      <c r="CT39" s="315"/>
      <c r="CU39" s="315"/>
      <c r="CV39" s="315"/>
      <c r="CW39" s="315"/>
      <c r="CX39" s="315"/>
      <c r="CY39" s="316"/>
      <c r="CZ39" s="314"/>
      <c r="DA39" s="315"/>
      <c r="DB39" s="316"/>
      <c r="DC39" s="314"/>
      <c r="DD39" s="315"/>
      <c r="DE39" s="315"/>
      <c r="DF39" s="315"/>
      <c r="DG39" s="315"/>
      <c r="DH39" s="315"/>
      <c r="DI39" s="315"/>
      <c r="DJ39" s="315"/>
      <c r="DK39" s="315"/>
      <c r="DL39" s="315"/>
      <c r="DM39" s="314"/>
      <c r="DN39" s="315"/>
      <c r="DO39" s="316"/>
      <c r="DP39" s="315"/>
      <c r="DQ39" s="316"/>
      <c r="DR39" s="315"/>
      <c r="DS39" s="315"/>
      <c r="DT39" s="315"/>
      <c r="DU39" s="315"/>
      <c r="DV39" s="315"/>
      <c r="DW39" s="315"/>
      <c r="DX39" s="316"/>
      <c r="DY39" s="314"/>
      <c r="DZ39" s="315"/>
      <c r="EA39" s="316"/>
      <c r="EB39" s="314"/>
      <c r="EC39" s="315"/>
      <c r="ED39" s="315"/>
      <c r="EE39" s="315"/>
      <c r="EF39" s="315"/>
      <c r="EG39" s="315"/>
      <c r="EH39" s="315"/>
      <c r="EI39" s="315"/>
      <c r="EJ39" s="316"/>
      <c r="EK39" s="314"/>
      <c r="EL39" s="315"/>
      <c r="EM39" s="316"/>
      <c r="EN39" s="314"/>
      <c r="EO39" s="315"/>
      <c r="EP39" s="315"/>
      <c r="EQ39" s="315"/>
      <c r="ER39" s="315"/>
      <c r="ES39" s="315"/>
      <c r="ET39" s="316"/>
      <c r="EU39" s="315"/>
      <c r="EV39" s="315"/>
      <c r="EW39" s="315"/>
      <c r="EX39" s="314"/>
      <c r="EY39" s="315"/>
      <c r="EZ39" s="315"/>
      <c r="FA39" s="316"/>
      <c r="FB39" s="315"/>
      <c r="FC39" s="316"/>
    </row>
    <row r="40" spans="1:193" s="14" customFormat="1" ht="15" customHeight="1" x14ac:dyDescent="0.25">
      <c r="A40" s="461"/>
      <c r="B40" s="163"/>
      <c r="C40" s="174"/>
      <c r="D40" s="175"/>
      <c r="E40" s="75"/>
      <c r="F40" s="166"/>
      <c r="G40" s="167"/>
      <c r="H40" s="164"/>
      <c r="I40" s="75"/>
      <c r="J40" s="75"/>
      <c r="K40" s="75"/>
      <c r="L40" s="75"/>
      <c r="M40" s="166"/>
      <c r="N40" s="167"/>
      <c r="O40" s="164"/>
      <c r="P40" s="75"/>
      <c r="Q40" s="167"/>
      <c r="R40" s="168"/>
      <c r="S40" s="169"/>
      <c r="T40" s="300"/>
      <c r="U40" s="170"/>
      <c r="V40" s="172"/>
      <c r="W40" s="172"/>
      <c r="X40" s="172"/>
      <c r="Y40" s="172"/>
      <c r="Z40" s="172"/>
      <c r="AA40" s="172"/>
      <c r="AB40" s="172"/>
      <c r="AC40" s="172"/>
      <c r="AD40" s="172"/>
      <c r="AE40" s="171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2"/>
      <c r="BA40" s="172"/>
      <c r="BB40" s="173"/>
      <c r="BC40" s="171"/>
      <c r="BD40" s="172"/>
      <c r="BE40" s="172"/>
      <c r="BF40" s="172"/>
      <c r="BG40" s="172"/>
      <c r="BH40" s="172"/>
      <c r="BI40" s="172"/>
      <c r="BJ40" s="172"/>
      <c r="BK40" s="172"/>
      <c r="BL40" s="172"/>
      <c r="BM40" s="172"/>
      <c r="BN40" s="172"/>
      <c r="BO40" s="172"/>
      <c r="BP40" s="172"/>
      <c r="BQ40" s="173"/>
      <c r="BR40" s="171"/>
      <c r="BS40" s="172"/>
      <c r="BT40" s="172"/>
      <c r="BU40" s="172"/>
      <c r="BV40" s="172"/>
      <c r="BW40" s="172"/>
      <c r="BX40" s="172"/>
      <c r="BY40" s="172"/>
      <c r="BZ40" s="172"/>
      <c r="CA40" s="172"/>
      <c r="CB40" s="172"/>
      <c r="CC40" s="172"/>
      <c r="CD40" s="172"/>
      <c r="CE40" s="172"/>
      <c r="CF40" s="172"/>
      <c r="CG40" s="172"/>
      <c r="CH40" s="173"/>
      <c r="CI40" s="171"/>
      <c r="CJ40" s="172"/>
      <c r="CK40" s="172"/>
      <c r="CL40" s="172"/>
      <c r="CM40" s="172"/>
      <c r="CN40" s="172"/>
      <c r="CO40" s="172"/>
      <c r="CP40" s="172"/>
      <c r="CQ40" s="172"/>
      <c r="CR40" s="172"/>
      <c r="CS40" s="172"/>
      <c r="CT40" s="172"/>
      <c r="CU40" s="172"/>
      <c r="CV40" s="172"/>
      <c r="CW40" s="172"/>
      <c r="CX40" s="172"/>
      <c r="CY40" s="173"/>
      <c r="CZ40" s="171"/>
      <c r="DA40" s="172"/>
      <c r="DB40" s="173"/>
      <c r="DC40" s="171"/>
      <c r="DD40" s="172"/>
      <c r="DE40" s="172"/>
      <c r="DF40" s="172"/>
      <c r="DG40" s="172"/>
      <c r="DH40" s="172"/>
      <c r="DI40" s="172"/>
      <c r="DJ40" s="172"/>
      <c r="DK40" s="172"/>
      <c r="DL40" s="172"/>
      <c r="DM40" s="171"/>
      <c r="DN40" s="172"/>
      <c r="DO40" s="173"/>
      <c r="DP40" s="172"/>
      <c r="DQ40" s="173"/>
      <c r="DR40" s="172"/>
      <c r="DS40" s="172"/>
      <c r="DT40" s="172"/>
      <c r="DU40" s="172"/>
      <c r="DV40" s="172"/>
      <c r="DW40" s="172"/>
      <c r="DX40" s="173"/>
      <c r="DY40" s="171"/>
      <c r="DZ40" s="172"/>
      <c r="EA40" s="173"/>
      <c r="EB40" s="171"/>
      <c r="EC40" s="172"/>
      <c r="ED40" s="172"/>
      <c r="EE40" s="172"/>
      <c r="EF40" s="172"/>
      <c r="EG40" s="172"/>
      <c r="EH40" s="172"/>
      <c r="EI40" s="172"/>
      <c r="EJ40" s="173"/>
      <c r="EK40" s="171"/>
      <c r="EL40" s="172"/>
      <c r="EM40" s="173"/>
      <c r="EN40" s="171"/>
      <c r="EO40" s="172"/>
      <c r="EP40" s="172"/>
      <c r="EQ40" s="172"/>
      <c r="ER40" s="172"/>
      <c r="ES40" s="172"/>
      <c r="ET40" s="173"/>
      <c r="EU40" s="172"/>
      <c r="EV40" s="172"/>
      <c r="EW40" s="172"/>
      <c r="EX40" s="171"/>
      <c r="EY40" s="172"/>
      <c r="EZ40" s="172"/>
      <c r="FA40" s="173"/>
      <c r="FB40" s="172"/>
      <c r="FC40" s="173"/>
    </row>
    <row r="41" spans="1:193" s="187" customFormat="1" ht="15" customHeight="1" x14ac:dyDescent="0.25">
      <c r="A41" s="459" t="str">
        <f>Achats!A39</f>
        <v>Electromécanique</v>
      </c>
      <c r="B41" s="29" t="str">
        <f>IF(Achats!B39="","",Achats!B39)</f>
        <v>Pompe D50 eaux chargées (RIGHT)</v>
      </c>
      <c r="C41" s="34"/>
      <c r="D41" s="109"/>
      <c r="E41" s="2"/>
      <c r="F41" s="113"/>
      <c r="G41" s="32"/>
      <c r="H41" s="31"/>
      <c r="I41" s="2"/>
      <c r="J41" s="2"/>
      <c r="K41" s="2"/>
      <c r="L41" s="2"/>
      <c r="M41" s="113"/>
      <c r="N41" s="32"/>
      <c r="O41" s="31"/>
      <c r="P41" s="2"/>
      <c r="Q41" s="32"/>
      <c r="R41" s="54"/>
      <c r="S41" s="311"/>
      <c r="T41" s="312"/>
      <c r="U41" s="313"/>
      <c r="V41" s="315"/>
      <c r="W41" s="315"/>
      <c r="X41" s="315"/>
      <c r="Y41" s="315"/>
      <c r="Z41" s="315"/>
      <c r="AA41" s="315"/>
      <c r="AB41" s="315"/>
      <c r="AC41" s="315"/>
      <c r="AD41" s="315"/>
      <c r="AE41" s="314"/>
      <c r="AF41" s="315"/>
      <c r="AG41" s="315"/>
      <c r="AH41" s="315"/>
      <c r="AI41" s="315"/>
      <c r="AJ41" s="315"/>
      <c r="AK41" s="315"/>
      <c r="AL41" s="315"/>
      <c r="AM41" s="315"/>
      <c r="AN41" s="315"/>
      <c r="AO41" s="315"/>
      <c r="AP41" s="315"/>
      <c r="AQ41" s="315"/>
      <c r="AR41" s="315"/>
      <c r="AS41" s="315"/>
      <c r="AT41" s="315"/>
      <c r="AU41" s="315"/>
      <c r="AV41" s="315"/>
      <c r="AW41" s="315"/>
      <c r="AX41" s="315"/>
      <c r="AY41" s="315"/>
      <c r="AZ41" s="315"/>
      <c r="BA41" s="315"/>
      <c r="BB41" s="316"/>
      <c r="BC41" s="314"/>
      <c r="BD41" s="315"/>
      <c r="BE41" s="315"/>
      <c r="BF41" s="315"/>
      <c r="BG41" s="315"/>
      <c r="BH41" s="315"/>
      <c r="BI41" s="315"/>
      <c r="BJ41" s="315"/>
      <c r="BK41" s="315"/>
      <c r="BL41" s="315"/>
      <c r="BM41" s="315"/>
      <c r="BN41" s="315"/>
      <c r="BO41" s="315"/>
      <c r="BP41" s="315"/>
      <c r="BQ41" s="316"/>
      <c r="BR41" s="314"/>
      <c r="BS41" s="315"/>
      <c r="BT41" s="315"/>
      <c r="BU41" s="315"/>
      <c r="BV41" s="315"/>
      <c r="BW41" s="315"/>
      <c r="BX41" s="315"/>
      <c r="BY41" s="315"/>
      <c r="BZ41" s="315"/>
      <c r="CA41" s="315"/>
      <c r="CB41" s="315"/>
      <c r="CC41" s="315"/>
      <c r="CD41" s="315"/>
      <c r="CE41" s="315"/>
      <c r="CF41" s="315"/>
      <c r="CG41" s="315"/>
      <c r="CH41" s="316"/>
      <c r="CI41" s="314"/>
      <c r="CJ41" s="315"/>
      <c r="CK41" s="315"/>
      <c r="CL41" s="315"/>
      <c r="CM41" s="315"/>
      <c r="CN41" s="315"/>
      <c r="CO41" s="315"/>
      <c r="CP41" s="315"/>
      <c r="CQ41" s="315"/>
      <c r="CR41" s="315"/>
      <c r="CS41" s="315"/>
      <c r="CT41" s="315"/>
      <c r="CU41" s="315"/>
      <c r="CV41" s="315"/>
      <c r="CW41" s="315"/>
      <c r="CX41" s="315"/>
      <c r="CY41" s="316"/>
      <c r="CZ41" s="314"/>
      <c r="DA41" s="315"/>
      <c r="DB41" s="316"/>
      <c r="DC41" s="314"/>
      <c r="DD41" s="315"/>
      <c r="DE41" s="315"/>
      <c r="DF41" s="315"/>
      <c r="DG41" s="315"/>
      <c r="DH41" s="315"/>
      <c r="DI41" s="315"/>
      <c r="DJ41" s="315"/>
      <c r="DK41" s="315"/>
      <c r="DL41" s="315"/>
      <c r="DM41" s="314"/>
      <c r="DN41" s="315"/>
      <c r="DO41" s="316"/>
      <c r="DP41" s="315"/>
      <c r="DQ41" s="316"/>
      <c r="DR41" s="315">
        <v>1</v>
      </c>
      <c r="DS41" s="315">
        <v>1</v>
      </c>
      <c r="DT41" s="315">
        <v>1</v>
      </c>
      <c r="DU41" s="315"/>
      <c r="DV41" s="315"/>
      <c r="DW41" s="315"/>
      <c r="DX41" s="316"/>
      <c r="DY41" s="314"/>
      <c r="DZ41" s="315"/>
      <c r="EA41" s="316"/>
      <c r="EB41" s="314"/>
      <c r="EC41" s="315"/>
      <c r="ED41" s="315"/>
      <c r="EE41" s="315"/>
      <c r="EF41" s="315"/>
      <c r="EG41" s="315"/>
      <c r="EH41" s="315"/>
      <c r="EI41" s="315"/>
      <c r="EJ41" s="316"/>
      <c r="EK41" s="314"/>
      <c r="EL41" s="315"/>
      <c r="EM41" s="316"/>
      <c r="EN41" s="314"/>
      <c r="EO41" s="315"/>
      <c r="EP41" s="315"/>
      <c r="EQ41" s="315"/>
      <c r="ER41" s="315"/>
      <c r="ES41" s="315"/>
      <c r="ET41" s="316"/>
      <c r="EU41" s="315"/>
      <c r="EV41" s="315"/>
      <c r="EW41" s="315"/>
      <c r="EX41" s="314"/>
      <c r="EY41" s="315"/>
      <c r="EZ41" s="315"/>
      <c r="FA41" s="316"/>
      <c r="FB41" s="315"/>
      <c r="FC41" s="316"/>
    </row>
    <row r="42" spans="1:193" s="187" customFormat="1" ht="15" customHeight="1" x14ac:dyDescent="0.25">
      <c r="A42" s="460"/>
      <c r="B42" s="29" t="str">
        <f>IF(Achats!B40="","",Achats!B40)</f>
        <v>Pompe D63 eaux chargeées (DW)</v>
      </c>
      <c r="C42" s="34"/>
      <c r="D42" s="109"/>
      <c r="E42" s="2"/>
      <c r="F42" s="113"/>
      <c r="G42" s="32"/>
      <c r="H42" s="31"/>
      <c r="I42" s="2"/>
      <c r="J42" s="2"/>
      <c r="K42" s="2"/>
      <c r="L42" s="2"/>
      <c r="M42" s="113"/>
      <c r="N42" s="32"/>
      <c r="O42" s="31"/>
      <c r="P42" s="2"/>
      <c r="Q42" s="32"/>
      <c r="R42" s="54"/>
      <c r="S42" s="311"/>
      <c r="T42" s="312"/>
      <c r="U42" s="313"/>
      <c r="V42" s="315"/>
      <c r="W42" s="315"/>
      <c r="X42" s="315"/>
      <c r="Y42" s="315"/>
      <c r="Z42" s="315"/>
      <c r="AA42" s="315"/>
      <c r="AB42" s="315"/>
      <c r="AC42" s="315"/>
      <c r="AD42" s="315"/>
      <c r="AE42" s="314"/>
      <c r="AF42" s="315"/>
      <c r="AG42" s="315"/>
      <c r="AH42" s="315"/>
      <c r="AI42" s="315"/>
      <c r="AJ42" s="315"/>
      <c r="AK42" s="315"/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5"/>
      <c r="AX42" s="315"/>
      <c r="AY42" s="315"/>
      <c r="AZ42" s="315"/>
      <c r="BA42" s="315"/>
      <c r="BB42" s="316"/>
      <c r="BC42" s="314"/>
      <c r="BD42" s="315"/>
      <c r="BE42" s="315"/>
      <c r="BF42" s="315"/>
      <c r="BG42" s="315"/>
      <c r="BH42" s="315"/>
      <c r="BI42" s="315"/>
      <c r="BJ42" s="315"/>
      <c r="BK42" s="315"/>
      <c r="BL42" s="315"/>
      <c r="BM42" s="315"/>
      <c r="BN42" s="315"/>
      <c r="BO42" s="315"/>
      <c r="BP42" s="315"/>
      <c r="BQ42" s="316"/>
      <c r="BR42" s="314"/>
      <c r="BS42" s="315"/>
      <c r="BT42" s="315"/>
      <c r="BU42" s="315"/>
      <c r="BV42" s="315"/>
      <c r="BW42" s="315"/>
      <c r="BX42" s="315"/>
      <c r="BY42" s="315"/>
      <c r="BZ42" s="315"/>
      <c r="CA42" s="315"/>
      <c r="CB42" s="315"/>
      <c r="CC42" s="315"/>
      <c r="CD42" s="315"/>
      <c r="CE42" s="315"/>
      <c r="CF42" s="315"/>
      <c r="CG42" s="315"/>
      <c r="CH42" s="316"/>
      <c r="CI42" s="314"/>
      <c r="CJ42" s="315"/>
      <c r="CK42" s="315"/>
      <c r="CL42" s="315"/>
      <c r="CM42" s="315"/>
      <c r="CN42" s="315"/>
      <c r="CO42" s="315"/>
      <c r="CP42" s="315"/>
      <c r="CQ42" s="315"/>
      <c r="CR42" s="315"/>
      <c r="CS42" s="315"/>
      <c r="CT42" s="315"/>
      <c r="CU42" s="315"/>
      <c r="CV42" s="315"/>
      <c r="CW42" s="315"/>
      <c r="CX42" s="315"/>
      <c r="CY42" s="316"/>
      <c r="CZ42" s="314"/>
      <c r="DA42" s="315"/>
      <c r="DB42" s="316"/>
      <c r="DC42" s="314"/>
      <c r="DD42" s="315"/>
      <c r="DE42" s="315"/>
      <c r="DF42" s="315"/>
      <c r="DG42" s="315"/>
      <c r="DH42" s="315"/>
      <c r="DI42" s="315"/>
      <c r="DJ42" s="315"/>
      <c r="DK42" s="315"/>
      <c r="DL42" s="315"/>
      <c r="DM42" s="314"/>
      <c r="DN42" s="315"/>
      <c r="DO42" s="316"/>
      <c r="DP42" s="315"/>
      <c r="DQ42" s="316"/>
      <c r="DR42" s="315"/>
      <c r="DS42" s="315"/>
      <c r="DT42" s="315"/>
      <c r="DU42" s="315"/>
      <c r="DV42" s="315">
        <v>1</v>
      </c>
      <c r="DW42" s="315">
        <v>1</v>
      </c>
      <c r="DX42" s="316"/>
      <c r="DY42" s="314"/>
      <c r="DZ42" s="315"/>
      <c r="EA42" s="316"/>
      <c r="EB42" s="314"/>
      <c r="EC42" s="315"/>
      <c r="ED42" s="315"/>
      <c r="EE42" s="315"/>
      <c r="EF42" s="315"/>
      <c r="EG42" s="315"/>
      <c r="EH42" s="315"/>
      <c r="EI42" s="315"/>
      <c r="EJ42" s="316"/>
      <c r="EK42" s="314"/>
      <c r="EL42" s="315"/>
      <c r="EM42" s="316"/>
      <c r="EN42" s="314"/>
      <c r="EO42" s="315"/>
      <c r="EP42" s="315"/>
      <c r="EQ42" s="315"/>
      <c r="ER42" s="315"/>
      <c r="ES42" s="315"/>
      <c r="ET42" s="316"/>
      <c r="EU42" s="315"/>
      <c r="EV42" s="315"/>
      <c r="EW42" s="315"/>
      <c r="EX42" s="314"/>
      <c r="EY42" s="315"/>
      <c r="EZ42" s="315"/>
      <c r="FA42" s="316"/>
      <c r="FB42" s="315"/>
      <c r="FC42" s="316"/>
    </row>
    <row r="43" spans="1:193" s="187" customFormat="1" ht="15" customHeight="1" x14ac:dyDescent="0.25">
      <c r="A43" s="460"/>
      <c r="B43" s="29" t="str">
        <f>IF(Achats!B41="","",Achats!B41)</f>
        <v>Alarme</v>
      </c>
      <c r="C43" s="34"/>
      <c r="D43" s="109"/>
      <c r="E43" s="2"/>
      <c r="F43" s="113"/>
      <c r="G43" s="32"/>
      <c r="H43" s="31"/>
      <c r="I43" s="2"/>
      <c r="J43" s="2"/>
      <c r="K43" s="2"/>
      <c r="L43" s="2"/>
      <c r="M43" s="113"/>
      <c r="N43" s="32"/>
      <c r="O43" s="31"/>
      <c r="P43" s="2"/>
      <c r="Q43" s="32"/>
      <c r="R43" s="54"/>
      <c r="S43" s="311"/>
      <c r="T43" s="312"/>
      <c r="U43" s="313"/>
      <c r="V43" s="315"/>
      <c r="W43" s="315"/>
      <c r="X43" s="315"/>
      <c r="Y43" s="315"/>
      <c r="Z43" s="315"/>
      <c r="AA43" s="315"/>
      <c r="AB43" s="315"/>
      <c r="AC43" s="315"/>
      <c r="AD43" s="315"/>
      <c r="AE43" s="314"/>
      <c r="AF43" s="315"/>
      <c r="AG43" s="315"/>
      <c r="AH43" s="315"/>
      <c r="AI43" s="315"/>
      <c r="AJ43" s="315"/>
      <c r="AK43" s="315"/>
      <c r="AL43" s="315"/>
      <c r="AM43" s="315"/>
      <c r="AN43" s="315"/>
      <c r="AO43" s="315"/>
      <c r="AP43" s="315"/>
      <c r="AQ43" s="315"/>
      <c r="AR43" s="315"/>
      <c r="AS43" s="315"/>
      <c r="AT43" s="315"/>
      <c r="AU43" s="315"/>
      <c r="AV43" s="315"/>
      <c r="AW43" s="315"/>
      <c r="AX43" s="315"/>
      <c r="AY43" s="315"/>
      <c r="AZ43" s="315"/>
      <c r="BA43" s="315"/>
      <c r="BB43" s="316"/>
      <c r="BC43" s="314"/>
      <c r="BD43" s="315"/>
      <c r="BE43" s="315"/>
      <c r="BF43" s="315"/>
      <c r="BG43" s="315"/>
      <c r="BH43" s="315"/>
      <c r="BI43" s="315"/>
      <c r="BJ43" s="315"/>
      <c r="BK43" s="315"/>
      <c r="BL43" s="315"/>
      <c r="BM43" s="315"/>
      <c r="BN43" s="315"/>
      <c r="BO43" s="315"/>
      <c r="BP43" s="315"/>
      <c r="BQ43" s="316"/>
      <c r="BR43" s="314"/>
      <c r="BS43" s="315"/>
      <c r="BT43" s="315"/>
      <c r="BU43" s="315"/>
      <c r="BV43" s="315"/>
      <c r="BW43" s="315"/>
      <c r="BX43" s="315"/>
      <c r="BY43" s="315"/>
      <c r="BZ43" s="315"/>
      <c r="CA43" s="315"/>
      <c r="CB43" s="315"/>
      <c r="CC43" s="315"/>
      <c r="CD43" s="315"/>
      <c r="CE43" s="315"/>
      <c r="CF43" s="315"/>
      <c r="CG43" s="315"/>
      <c r="CH43" s="316"/>
      <c r="CI43" s="314"/>
      <c r="CJ43" s="315"/>
      <c r="CK43" s="315"/>
      <c r="CL43" s="315"/>
      <c r="CM43" s="315"/>
      <c r="CN43" s="315"/>
      <c r="CO43" s="315"/>
      <c r="CP43" s="315"/>
      <c r="CQ43" s="315"/>
      <c r="CR43" s="315"/>
      <c r="CS43" s="315"/>
      <c r="CT43" s="315"/>
      <c r="CU43" s="315"/>
      <c r="CV43" s="315"/>
      <c r="CW43" s="315"/>
      <c r="CX43" s="315"/>
      <c r="CY43" s="316"/>
      <c r="CZ43" s="314"/>
      <c r="DA43" s="315"/>
      <c r="DB43" s="316"/>
      <c r="DC43" s="314"/>
      <c r="DD43" s="315"/>
      <c r="DE43" s="315"/>
      <c r="DF43" s="315"/>
      <c r="DG43" s="315"/>
      <c r="DH43" s="315"/>
      <c r="DI43" s="315"/>
      <c r="DJ43" s="315"/>
      <c r="DK43" s="315"/>
      <c r="DL43" s="315"/>
      <c r="DM43" s="314"/>
      <c r="DN43" s="315"/>
      <c r="DO43" s="316"/>
      <c r="DP43" s="315"/>
      <c r="DQ43" s="316"/>
      <c r="DR43" s="315">
        <v>1</v>
      </c>
      <c r="DS43" s="315">
        <v>1</v>
      </c>
      <c r="DT43" s="315">
        <v>1</v>
      </c>
      <c r="DU43" s="315"/>
      <c r="DV43" s="315">
        <v>1</v>
      </c>
      <c r="DW43" s="315">
        <v>1</v>
      </c>
      <c r="DX43" s="316"/>
      <c r="DY43" s="314"/>
      <c r="DZ43" s="315"/>
      <c r="EA43" s="316"/>
      <c r="EB43" s="314"/>
      <c r="EC43" s="315"/>
      <c r="ED43" s="315"/>
      <c r="EE43" s="315"/>
      <c r="EF43" s="315"/>
      <c r="EG43" s="315"/>
      <c r="EH43" s="315"/>
      <c r="EI43" s="315"/>
      <c r="EJ43" s="316"/>
      <c r="EK43" s="314"/>
      <c r="EL43" s="315"/>
      <c r="EM43" s="316"/>
      <c r="EN43" s="314"/>
      <c r="EO43" s="315"/>
      <c r="EP43" s="315"/>
      <c r="EQ43" s="315"/>
      <c r="ER43" s="315"/>
      <c r="ES43" s="315"/>
      <c r="ET43" s="316"/>
      <c r="EU43" s="315"/>
      <c r="EV43" s="315"/>
      <c r="EW43" s="315"/>
      <c r="EX43" s="314"/>
      <c r="EY43" s="315"/>
      <c r="EZ43" s="315"/>
      <c r="FA43" s="316"/>
      <c r="FB43" s="315"/>
      <c r="FC43" s="316"/>
    </row>
    <row r="44" spans="1:193" s="187" customFormat="1" ht="15" customHeight="1" x14ac:dyDescent="0.25">
      <c r="A44" s="460"/>
      <c r="B44" s="29" t="str">
        <f>IF(Achats!B42="","",Achats!B42)</f>
        <v>Connecteur étanche</v>
      </c>
      <c r="C44" s="34"/>
      <c r="D44" s="109"/>
      <c r="E44" s="2"/>
      <c r="F44" s="113"/>
      <c r="G44" s="32"/>
      <c r="H44" s="31"/>
      <c r="I44" s="2"/>
      <c r="J44" s="2"/>
      <c r="K44" s="2"/>
      <c r="L44" s="2"/>
      <c r="M44" s="113"/>
      <c r="N44" s="32"/>
      <c r="O44" s="31"/>
      <c r="P44" s="2"/>
      <c r="Q44" s="32"/>
      <c r="R44" s="54"/>
      <c r="S44" s="311"/>
      <c r="T44" s="312"/>
      <c r="U44" s="313"/>
      <c r="V44" s="315"/>
      <c r="W44" s="315"/>
      <c r="X44" s="315"/>
      <c r="Y44" s="315"/>
      <c r="Z44" s="315"/>
      <c r="AA44" s="315"/>
      <c r="AB44" s="315"/>
      <c r="AC44" s="315"/>
      <c r="AD44" s="315"/>
      <c r="AE44" s="314"/>
      <c r="AF44" s="315"/>
      <c r="AG44" s="315"/>
      <c r="AH44" s="315"/>
      <c r="AI44" s="315"/>
      <c r="AJ44" s="315"/>
      <c r="AK44" s="315"/>
      <c r="AL44" s="315"/>
      <c r="AM44" s="315"/>
      <c r="AN44" s="315"/>
      <c r="AO44" s="315"/>
      <c r="AP44" s="315"/>
      <c r="AQ44" s="315"/>
      <c r="AR44" s="315"/>
      <c r="AS44" s="315"/>
      <c r="AT44" s="315"/>
      <c r="AU44" s="315"/>
      <c r="AV44" s="315"/>
      <c r="AW44" s="315"/>
      <c r="AX44" s="315"/>
      <c r="AY44" s="315"/>
      <c r="AZ44" s="315"/>
      <c r="BA44" s="315"/>
      <c r="BB44" s="316"/>
      <c r="BC44" s="314"/>
      <c r="BD44" s="315"/>
      <c r="BE44" s="315"/>
      <c r="BF44" s="315"/>
      <c r="BG44" s="315"/>
      <c r="BH44" s="315"/>
      <c r="BI44" s="315"/>
      <c r="BJ44" s="315"/>
      <c r="BK44" s="315"/>
      <c r="BL44" s="315"/>
      <c r="BM44" s="315"/>
      <c r="BN44" s="315"/>
      <c r="BO44" s="315"/>
      <c r="BP44" s="315"/>
      <c r="BQ44" s="316"/>
      <c r="BR44" s="314"/>
      <c r="BS44" s="315"/>
      <c r="BT44" s="315"/>
      <c r="BU44" s="315"/>
      <c r="BV44" s="315"/>
      <c r="BW44" s="315"/>
      <c r="BX44" s="315"/>
      <c r="BY44" s="315"/>
      <c r="BZ44" s="315"/>
      <c r="CA44" s="315"/>
      <c r="CB44" s="315"/>
      <c r="CC44" s="315"/>
      <c r="CD44" s="315"/>
      <c r="CE44" s="315"/>
      <c r="CF44" s="315"/>
      <c r="CG44" s="315"/>
      <c r="CH44" s="316"/>
      <c r="CI44" s="314"/>
      <c r="CJ44" s="315"/>
      <c r="CK44" s="315"/>
      <c r="CL44" s="315"/>
      <c r="CM44" s="315"/>
      <c r="CN44" s="315"/>
      <c r="CO44" s="315"/>
      <c r="CP44" s="315"/>
      <c r="CQ44" s="315"/>
      <c r="CR44" s="315"/>
      <c r="CS44" s="315"/>
      <c r="CT44" s="315"/>
      <c r="CU44" s="315"/>
      <c r="CV44" s="315"/>
      <c r="CW44" s="315"/>
      <c r="CX44" s="315"/>
      <c r="CY44" s="316"/>
      <c r="CZ44" s="314"/>
      <c r="DA44" s="315"/>
      <c r="DB44" s="316"/>
      <c r="DC44" s="314"/>
      <c r="DD44" s="315"/>
      <c r="DE44" s="315"/>
      <c r="DF44" s="315"/>
      <c r="DG44" s="315"/>
      <c r="DH44" s="315"/>
      <c r="DI44" s="315"/>
      <c r="DJ44" s="315"/>
      <c r="DK44" s="315"/>
      <c r="DL44" s="315"/>
      <c r="DM44" s="314"/>
      <c r="DN44" s="315"/>
      <c r="DO44" s="316"/>
      <c r="DP44" s="315"/>
      <c r="DQ44" s="316"/>
      <c r="DR44" s="315">
        <v>2</v>
      </c>
      <c r="DS44" s="315">
        <v>2</v>
      </c>
      <c r="DT44" s="315">
        <v>2</v>
      </c>
      <c r="DU44" s="315"/>
      <c r="DV44" s="315">
        <v>2</v>
      </c>
      <c r="DW44" s="315">
        <v>2</v>
      </c>
      <c r="DX44" s="316"/>
      <c r="DY44" s="314"/>
      <c r="DZ44" s="315"/>
      <c r="EA44" s="316"/>
      <c r="EB44" s="314"/>
      <c r="EC44" s="315"/>
      <c r="ED44" s="315"/>
      <c r="EE44" s="315"/>
      <c r="EF44" s="315"/>
      <c r="EG44" s="315"/>
      <c r="EH44" s="315"/>
      <c r="EI44" s="315"/>
      <c r="EJ44" s="316"/>
      <c r="EK44" s="314"/>
      <c r="EL44" s="315"/>
      <c r="EM44" s="316"/>
      <c r="EN44" s="314"/>
      <c r="EO44" s="315"/>
      <c r="EP44" s="315"/>
      <c r="EQ44" s="315"/>
      <c r="ER44" s="315"/>
      <c r="ES44" s="315"/>
      <c r="ET44" s="316"/>
      <c r="EU44" s="315"/>
      <c r="EV44" s="315"/>
      <c r="EW44" s="315"/>
      <c r="EX44" s="314"/>
      <c r="EY44" s="315"/>
      <c r="EZ44" s="315"/>
      <c r="FA44" s="316"/>
      <c r="FB44" s="315"/>
      <c r="FC44" s="316"/>
    </row>
    <row r="45" spans="1:193" s="187" customFormat="1" ht="15" customHeight="1" x14ac:dyDescent="0.25">
      <c r="A45" s="460"/>
      <c r="B45" s="29" t="str">
        <f>IF(Achats!B43="","",Achats!B43)</f>
        <v/>
      </c>
      <c r="C45" s="34"/>
      <c r="D45" s="109"/>
      <c r="E45" s="2"/>
      <c r="F45" s="113"/>
      <c r="G45" s="32"/>
      <c r="H45" s="31"/>
      <c r="I45" s="2"/>
      <c r="J45" s="2"/>
      <c r="K45" s="2"/>
      <c r="L45" s="2"/>
      <c r="M45" s="113"/>
      <c r="N45" s="32"/>
      <c r="O45" s="31"/>
      <c r="P45" s="2"/>
      <c r="Q45" s="32"/>
      <c r="R45" s="54"/>
      <c r="S45" s="311"/>
      <c r="T45" s="312"/>
      <c r="U45" s="313"/>
      <c r="V45" s="315"/>
      <c r="W45" s="315"/>
      <c r="X45" s="315"/>
      <c r="Y45" s="315"/>
      <c r="Z45" s="315"/>
      <c r="AA45" s="315"/>
      <c r="AB45" s="315"/>
      <c r="AC45" s="315"/>
      <c r="AD45" s="315"/>
      <c r="AE45" s="314"/>
      <c r="AF45" s="315"/>
      <c r="AG45" s="315"/>
      <c r="AH45" s="315"/>
      <c r="AI45" s="315"/>
      <c r="AJ45" s="315"/>
      <c r="AK45" s="315"/>
      <c r="AL45" s="315"/>
      <c r="AM45" s="315"/>
      <c r="AN45" s="315"/>
      <c r="AO45" s="315"/>
      <c r="AP45" s="315"/>
      <c r="AQ45" s="315"/>
      <c r="AR45" s="315"/>
      <c r="AS45" s="315"/>
      <c r="AT45" s="315"/>
      <c r="AU45" s="315"/>
      <c r="AV45" s="315"/>
      <c r="AW45" s="315"/>
      <c r="AX45" s="315"/>
      <c r="AY45" s="315"/>
      <c r="AZ45" s="315"/>
      <c r="BA45" s="315"/>
      <c r="BB45" s="316"/>
      <c r="BC45" s="314"/>
      <c r="BD45" s="315"/>
      <c r="BE45" s="315"/>
      <c r="BF45" s="315"/>
      <c r="BG45" s="315"/>
      <c r="BH45" s="315"/>
      <c r="BI45" s="315"/>
      <c r="BJ45" s="315"/>
      <c r="BK45" s="315"/>
      <c r="BL45" s="315"/>
      <c r="BM45" s="315"/>
      <c r="BN45" s="315"/>
      <c r="BO45" s="315"/>
      <c r="BP45" s="315"/>
      <c r="BQ45" s="316"/>
      <c r="BR45" s="314"/>
      <c r="BS45" s="315"/>
      <c r="BT45" s="315"/>
      <c r="BU45" s="315"/>
      <c r="BV45" s="315"/>
      <c r="BW45" s="315"/>
      <c r="BX45" s="315"/>
      <c r="BY45" s="315"/>
      <c r="BZ45" s="315"/>
      <c r="CA45" s="315"/>
      <c r="CB45" s="315"/>
      <c r="CC45" s="315"/>
      <c r="CD45" s="315"/>
      <c r="CE45" s="315"/>
      <c r="CF45" s="315"/>
      <c r="CG45" s="315"/>
      <c r="CH45" s="316"/>
      <c r="CI45" s="314"/>
      <c r="CJ45" s="315"/>
      <c r="CK45" s="315"/>
      <c r="CL45" s="315"/>
      <c r="CM45" s="315"/>
      <c r="CN45" s="315"/>
      <c r="CO45" s="315"/>
      <c r="CP45" s="315"/>
      <c r="CQ45" s="315"/>
      <c r="CR45" s="315"/>
      <c r="CS45" s="315"/>
      <c r="CT45" s="315"/>
      <c r="CU45" s="315"/>
      <c r="CV45" s="315"/>
      <c r="CW45" s="315"/>
      <c r="CX45" s="315"/>
      <c r="CY45" s="316"/>
      <c r="CZ45" s="314"/>
      <c r="DA45" s="315"/>
      <c r="DB45" s="316"/>
      <c r="DC45" s="314"/>
      <c r="DD45" s="315"/>
      <c r="DE45" s="315"/>
      <c r="DF45" s="315"/>
      <c r="DG45" s="315"/>
      <c r="DH45" s="315"/>
      <c r="DI45" s="315"/>
      <c r="DJ45" s="315"/>
      <c r="DK45" s="315"/>
      <c r="DL45" s="315"/>
      <c r="DM45" s="314"/>
      <c r="DN45" s="315"/>
      <c r="DO45" s="316"/>
      <c r="DP45" s="315"/>
      <c r="DQ45" s="316"/>
      <c r="DR45" s="315"/>
      <c r="DS45" s="315"/>
      <c r="DT45" s="315"/>
      <c r="DU45" s="315"/>
      <c r="DV45" s="315"/>
      <c r="DW45" s="315"/>
      <c r="DX45" s="316"/>
      <c r="DY45" s="314"/>
      <c r="DZ45" s="315"/>
      <c r="EA45" s="316"/>
      <c r="EB45" s="314"/>
      <c r="EC45" s="315"/>
      <c r="ED45" s="315"/>
      <c r="EE45" s="315"/>
      <c r="EF45" s="315"/>
      <c r="EG45" s="315"/>
      <c r="EH45" s="315"/>
      <c r="EI45" s="315"/>
      <c r="EJ45" s="316"/>
      <c r="EK45" s="314"/>
      <c r="EL45" s="315"/>
      <c r="EM45" s="316"/>
      <c r="EN45" s="314"/>
      <c r="EO45" s="315"/>
      <c r="EP45" s="315"/>
      <c r="EQ45" s="315"/>
      <c r="ER45" s="315"/>
      <c r="ES45" s="315"/>
      <c r="ET45" s="316"/>
      <c r="EU45" s="315"/>
      <c r="EV45" s="315"/>
      <c r="EW45" s="315"/>
      <c r="EX45" s="314"/>
      <c r="EY45" s="315"/>
      <c r="EZ45" s="315"/>
      <c r="FA45" s="316"/>
      <c r="FB45" s="315"/>
      <c r="FC45" s="316"/>
    </row>
    <row r="46" spans="1:193" s="187" customFormat="1" ht="15" customHeight="1" x14ac:dyDescent="0.25">
      <c r="A46" s="460"/>
      <c r="B46" s="29" t="str">
        <f>IF(Achats!B44="","",Achats!B44)</f>
        <v/>
      </c>
      <c r="C46" s="34"/>
      <c r="D46" s="109"/>
      <c r="E46" s="2"/>
      <c r="F46" s="113"/>
      <c r="G46" s="32"/>
      <c r="H46" s="31"/>
      <c r="I46" s="2"/>
      <c r="J46" s="2"/>
      <c r="K46" s="2"/>
      <c r="L46" s="2"/>
      <c r="M46" s="113"/>
      <c r="N46" s="32"/>
      <c r="O46" s="31"/>
      <c r="P46" s="2"/>
      <c r="Q46" s="32"/>
      <c r="R46" s="54"/>
      <c r="S46" s="311"/>
      <c r="T46" s="312"/>
      <c r="U46" s="313"/>
      <c r="V46" s="315"/>
      <c r="W46" s="315"/>
      <c r="X46" s="315"/>
      <c r="Y46" s="315"/>
      <c r="Z46" s="315"/>
      <c r="AA46" s="315"/>
      <c r="AB46" s="315"/>
      <c r="AC46" s="315"/>
      <c r="AD46" s="315"/>
      <c r="AE46" s="314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5"/>
      <c r="AW46" s="315"/>
      <c r="AX46" s="315"/>
      <c r="AY46" s="315"/>
      <c r="AZ46" s="315"/>
      <c r="BA46" s="315"/>
      <c r="BB46" s="316"/>
      <c r="BC46" s="314"/>
      <c r="BD46" s="315"/>
      <c r="BE46" s="315"/>
      <c r="BF46" s="315"/>
      <c r="BG46" s="315"/>
      <c r="BH46" s="315"/>
      <c r="BI46" s="315"/>
      <c r="BJ46" s="315"/>
      <c r="BK46" s="315"/>
      <c r="BL46" s="315"/>
      <c r="BM46" s="315"/>
      <c r="BN46" s="315"/>
      <c r="BO46" s="315"/>
      <c r="BP46" s="315"/>
      <c r="BQ46" s="316"/>
      <c r="BR46" s="314"/>
      <c r="BS46" s="315"/>
      <c r="BT46" s="315"/>
      <c r="BU46" s="315"/>
      <c r="BV46" s="315"/>
      <c r="BW46" s="315"/>
      <c r="BX46" s="315"/>
      <c r="BY46" s="315"/>
      <c r="BZ46" s="315"/>
      <c r="CA46" s="315"/>
      <c r="CB46" s="315"/>
      <c r="CC46" s="315"/>
      <c r="CD46" s="315"/>
      <c r="CE46" s="315"/>
      <c r="CF46" s="315"/>
      <c r="CG46" s="315"/>
      <c r="CH46" s="316"/>
      <c r="CI46" s="314"/>
      <c r="CJ46" s="315"/>
      <c r="CK46" s="315"/>
      <c r="CL46" s="315"/>
      <c r="CM46" s="315"/>
      <c r="CN46" s="315"/>
      <c r="CO46" s="315"/>
      <c r="CP46" s="315"/>
      <c r="CQ46" s="315"/>
      <c r="CR46" s="315"/>
      <c r="CS46" s="315"/>
      <c r="CT46" s="315"/>
      <c r="CU46" s="315"/>
      <c r="CV46" s="315"/>
      <c r="CW46" s="315"/>
      <c r="CX46" s="315"/>
      <c r="CY46" s="316"/>
      <c r="CZ46" s="314"/>
      <c r="DA46" s="315"/>
      <c r="DB46" s="316"/>
      <c r="DC46" s="314"/>
      <c r="DD46" s="315"/>
      <c r="DE46" s="315"/>
      <c r="DF46" s="315"/>
      <c r="DG46" s="315"/>
      <c r="DH46" s="315"/>
      <c r="DI46" s="315"/>
      <c r="DJ46" s="315"/>
      <c r="DK46" s="315"/>
      <c r="DL46" s="315"/>
      <c r="DM46" s="314"/>
      <c r="DN46" s="315"/>
      <c r="DO46" s="316"/>
      <c r="DP46" s="315"/>
      <c r="DQ46" s="316"/>
      <c r="DR46" s="315"/>
      <c r="DS46" s="315"/>
      <c r="DT46" s="315"/>
      <c r="DU46" s="315"/>
      <c r="DV46" s="315"/>
      <c r="DW46" s="315"/>
      <c r="DX46" s="316"/>
      <c r="DY46" s="314"/>
      <c r="DZ46" s="315"/>
      <c r="EA46" s="316"/>
      <c r="EB46" s="314"/>
      <c r="EC46" s="315"/>
      <c r="ED46" s="315"/>
      <c r="EE46" s="315"/>
      <c r="EF46" s="315"/>
      <c r="EG46" s="315"/>
      <c r="EH46" s="315"/>
      <c r="EI46" s="315"/>
      <c r="EJ46" s="316"/>
      <c r="EK46" s="314"/>
      <c r="EL46" s="315"/>
      <c r="EM46" s="316"/>
      <c r="EN46" s="314"/>
      <c r="EO46" s="315"/>
      <c r="EP46" s="315"/>
      <c r="EQ46" s="315"/>
      <c r="ER46" s="315"/>
      <c r="ES46" s="315"/>
      <c r="ET46" s="316"/>
      <c r="EU46" s="315"/>
      <c r="EV46" s="315"/>
      <c r="EW46" s="315"/>
      <c r="EX46" s="314"/>
      <c r="EY46" s="315"/>
      <c r="EZ46" s="315"/>
      <c r="FA46" s="316"/>
      <c r="FB46" s="315"/>
      <c r="FC46" s="316"/>
    </row>
    <row r="47" spans="1:193" s="14" customFormat="1" ht="15" customHeight="1" x14ac:dyDescent="0.25">
      <c r="A47" s="461"/>
      <c r="B47" s="163"/>
      <c r="C47" s="174"/>
      <c r="D47" s="175"/>
      <c r="E47" s="75"/>
      <c r="F47" s="166"/>
      <c r="G47" s="167"/>
      <c r="H47" s="164"/>
      <c r="I47" s="75"/>
      <c r="J47" s="75"/>
      <c r="K47" s="75"/>
      <c r="L47" s="75"/>
      <c r="M47" s="166"/>
      <c r="N47" s="167"/>
      <c r="O47" s="164"/>
      <c r="P47" s="75"/>
      <c r="Q47" s="167"/>
      <c r="R47" s="168"/>
      <c r="S47" s="169"/>
      <c r="T47" s="300"/>
      <c r="U47" s="170"/>
      <c r="V47" s="172"/>
      <c r="W47" s="172"/>
      <c r="X47" s="172"/>
      <c r="Y47" s="172"/>
      <c r="Z47" s="172"/>
      <c r="AA47" s="172"/>
      <c r="AB47" s="172"/>
      <c r="AC47" s="172"/>
      <c r="AD47" s="172"/>
      <c r="AE47" s="171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3"/>
      <c r="BC47" s="171"/>
      <c r="BD47" s="172"/>
      <c r="BE47" s="172"/>
      <c r="BF47" s="172"/>
      <c r="BG47" s="172"/>
      <c r="BH47" s="172"/>
      <c r="BI47" s="172"/>
      <c r="BJ47" s="172"/>
      <c r="BK47" s="172"/>
      <c r="BL47" s="172"/>
      <c r="BM47" s="172"/>
      <c r="BN47" s="172"/>
      <c r="BO47" s="172"/>
      <c r="BP47" s="172"/>
      <c r="BQ47" s="173"/>
      <c r="BR47" s="171"/>
      <c r="BS47" s="172"/>
      <c r="BT47" s="172"/>
      <c r="BU47" s="172"/>
      <c r="BV47" s="172"/>
      <c r="BW47" s="172"/>
      <c r="BX47" s="172"/>
      <c r="BY47" s="172"/>
      <c r="BZ47" s="172"/>
      <c r="CA47" s="172"/>
      <c r="CB47" s="172"/>
      <c r="CC47" s="172"/>
      <c r="CD47" s="172"/>
      <c r="CE47" s="172"/>
      <c r="CF47" s="172"/>
      <c r="CG47" s="172"/>
      <c r="CH47" s="173"/>
      <c r="CI47" s="171"/>
      <c r="CJ47" s="172"/>
      <c r="CK47" s="172"/>
      <c r="CL47" s="172"/>
      <c r="CM47" s="172"/>
      <c r="CN47" s="172"/>
      <c r="CO47" s="172"/>
      <c r="CP47" s="172"/>
      <c r="CQ47" s="172"/>
      <c r="CR47" s="172"/>
      <c r="CS47" s="172"/>
      <c r="CT47" s="172"/>
      <c r="CU47" s="172"/>
      <c r="CV47" s="172"/>
      <c r="CW47" s="172"/>
      <c r="CX47" s="172"/>
      <c r="CY47" s="173"/>
      <c r="CZ47" s="171"/>
      <c r="DA47" s="172"/>
      <c r="DB47" s="173"/>
      <c r="DC47" s="171"/>
      <c r="DD47" s="172"/>
      <c r="DE47" s="172"/>
      <c r="DF47" s="172"/>
      <c r="DG47" s="172"/>
      <c r="DH47" s="172"/>
      <c r="DI47" s="172"/>
      <c r="DJ47" s="172"/>
      <c r="DK47" s="172"/>
      <c r="DL47" s="172"/>
      <c r="DM47" s="171"/>
      <c r="DN47" s="172"/>
      <c r="DO47" s="173"/>
      <c r="DP47" s="172"/>
      <c r="DQ47" s="173"/>
      <c r="DR47" s="172"/>
      <c r="DS47" s="172"/>
      <c r="DT47" s="172"/>
      <c r="DU47" s="172"/>
      <c r="DV47" s="172"/>
      <c r="DW47" s="172"/>
      <c r="DX47" s="173"/>
      <c r="DY47" s="171"/>
      <c r="DZ47" s="172"/>
      <c r="EA47" s="173"/>
      <c r="EB47" s="171"/>
      <c r="EC47" s="172"/>
      <c r="ED47" s="172"/>
      <c r="EE47" s="172"/>
      <c r="EF47" s="172"/>
      <c r="EG47" s="172"/>
      <c r="EH47" s="172"/>
      <c r="EI47" s="172"/>
      <c r="EJ47" s="173"/>
      <c r="EK47" s="171"/>
      <c r="EL47" s="172"/>
      <c r="EM47" s="173"/>
      <c r="EN47" s="171"/>
      <c r="EO47" s="172"/>
      <c r="EP47" s="172"/>
      <c r="EQ47" s="172"/>
      <c r="ER47" s="172"/>
      <c r="ES47" s="172"/>
      <c r="ET47" s="173"/>
      <c r="EU47" s="172"/>
      <c r="EV47" s="172"/>
      <c r="EW47" s="172"/>
      <c r="EX47" s="171"/>
      <c r="EY47" s="172"/>
      <c r="EZ47" s="172"/>
      <c r="FA47" s="173"/>
      <c r="FB47" s="172"/>
      <c r="FC47" s="173"/>
    </row>
    <row r="48" spans="1:193" ht="14.25" customHeight="1" x14ac:dyDescent="0.25">
      <c r="A48" s="459" t="str">
        <f>Achats!A46</f>
        <v>Tuyauterie</v>
      </c>
      <c r="B48" s="29" t="str">
        <f>IF(Achats!B46="","",Achats!B46)</f>
        <v>Tuyau PVC D50</v>
      </c>
      <c r="C48" s="31"/>
      <c r="D48" s="108"/>
      <c r="E48" s="2"/>
      <c r="F48" s="113"/>
      <c r="G48" s="32"/>
      <c r="H48" s="31"/>
      <c r="I48" s="2"/>
      <c r="J48" s="2"/>
      <c r="K48" s="2"/>
      <c r="L48" s="2"/>
      <c r="M48" s="113"/>
      <c r="N48" s="32"/>
      <c r="O48" s="31"/>
      <c r="P48" s="2"/>
      <c r="Q48" s="42"/>
      <c r="R48" s="49">
        <v>0.8</v>
      </c>
      <c r="S48" s="50"/>
      <c r="T48" s="299"/>
      <c r="U48" s="51"/>
      <c r="V48" s="62"/>
      <c r="W48" s="62"/>
      <c r="X48" s="62"/>
      <c r="Y48" s="62"/>
      <c r="Z48" s="62"/>
      <c r="AA48" s="62"/>
      <c r="AB48" s="62"/>
      <c r="AC48" s="62"/>
      <c r="AD48" s="62"/>
      <c r="AE48" s="61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3"/>
      <c r="BC48" s="61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3"/>
      <c r="BR48" s="61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3"/>
      <c r="CI48" s="61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3"/>
      <c r="CZ48" s="61"/>
      <c r="DA48" s="62"/>
      <c r="DB48" s="63"/>
      <c r="DC48" s="61"/>
      <c r="DD48" s="62"/>
      <c r="DE48" s="62"/>
      <c r="DF48" s="62"/>
      <c r="DG48" s="62"/>
      <c r="DH48" s="62"/>
      <c r="DI48" s="62"/>
      <c r="DJ48" s="62"/>
      <c r="DK48" s="62"/>
      <c r="DL48" s="62"/>
      <c r="DM48" s="61"/>
      <c r="DN48" s="62"/>
      <c r="DO48" s="63"/>
      <c r="DP48" s="62"/>
      <c r="DQ48" s="63"/>
      <c r="DR48" s="62"/>
      <c r="DS48" s="62"/>
      <c r="DT48" s="62"/>
      <c r="DU48" s="62"/>
      <c r="DV48" s="62"/>
      <c r="DW48" s="62"/>
      <c r="DX48" s="63"/>
      <c r="DY48" s="61"/>
      <c r="DZ48" s="62"/>
      <c r="EA48" s="63"/>
      <c r="EB48" s="61"/>
      <c r="EC48" s="62"/>
      <c r="ED48" s="62"/>
      <c r="EE48" s="62"/>
      <c r="EF48" s="62"/>
      <c r="EG48" s="62"/>
      <c r="EH48" s="62"/>
      <c r="EI48" s="62"/>
      <c r="EJ48" s="63"/>
      <c r="EK48" s="61"/>
      <c r="EL48" s="62"/>
      <c r="EM48" s="63"/>
      <c r="EN48" s="61"/>
      <c r="EO48" s="62"/>
      <c r="EP48" s="62"/>
      <c r="EQ48" s="62"/>
      <c r="ER48" s="62"/>
      <c r="ES48" s="62"/>
      <c r="ET48" s="63"/>
      <c r="EU48" s="62"/>
      <c r="EV48" s="62"/>
      <c r="EW48" s="62"/>
      <c r="EX48" s="61"/>
      <c r="EY48" s="62"/>
      <c r="EZ48" s="62"/>
      <c r="FA48" s="63"/>
      <c r="FB48" s="62"/>
      <c r="FC48" s="63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</row>
    <row r="49" spans="1:193" ht="14.25" customHeight="1" x14ac:dyDescent="0.25">
      <c r="A49" s="460"/>
      <c r="B49" s="29" t="str">
        <f>IF(Achats!B47="","",Achats!B47)</f>
        <v>Coude D50 à 30°</v>
      </c>
      <c r="C49" s="31"/>
      <c r="D49" s="108"/>
      <c r="E49" s="2"/>
      <c r="F49" s="113"/>
      <c r="G49" s="32"/>
      <c r="H49" s="31"/>
      <c r="I49" s="2"/>
      <c r="J49" s="2"/>
      <c r="K49" s="2"/>
      <c r="L49" s="2"/>
      <c r="M49" s="113"/>
      <c r="N49" s="32"/>
      <c r="O49" s="31"/>
      <c r="P49" s="2"/>
      <c r="Q49" s="42"/>
      <c r="R49" s="49">
        <v>1</v>
      </c>
      <c r="S49" s="50"/>
      <c r="T49" s="299"/>
      <c r="U49" s="51"/>
      <c r="V49" s="62"/>
      <c r="W49" s="62"/>
      <c r="X49" s="62"/>
      <c r="Y49" s="62"/>
      <c r="Z49" s="62"/>
      <c r="AA49" s="62"/>
      <c r="AB49" s="62"/>
      <c r="AC49" s="62"/>
      <c r="AD49" s="62"/>
      <c r="AE49" s="61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3"/>
      <c r="BC49" s="61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3"/>
      <c r="BR49" s="61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3"/>
      <c r="CI49" s="61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3"/>
      <c r="CZ49" s="61"/>
      <c r="DA49" s="62"/>
      <c r="DB49" s="63"/>
      <c r="DC49" s="61"/>
      <c r="DD49" s="62"/>
      <c r="DE49" s="62"/>
      <c r="DF49" s="62"/>
      <c r="DG49" s="62"/>
      <c r="DH49" s="62"/>
      <c r="DI49" s="62"/>
      <c r="DJ49" s="62"/>
      <c r="DK49" s="62"/>
      <c r="DL49" s="62"/>
      <c r="DM49" s="61"/>
      <c r="DN49" s="62"/>
      <c r="DO49" s="63"/>
      <c r="DP49" s="62"/>
      <c r="DQ49" s="63"/>
      <c r="DR49" s="62"/>
      <c r="DS49" s="62"/>
      <c r="DT49" s="62"/>
      <c r="DU49" s="62"/>
      <c r="DV49" s="62"/>
      <c r="DW49" s="62"/>
      <c r="DX49" s="63"/>
      <c r="DY49" s="61"/>
      <c r="DZ49" s="62"/>
      <c r="EA49" s="63"/>
      <c r="EB49" s="61"/>
      <c r="EC49" s="62"/>
      <c r="ED49" s="62"/>
      <c r="EE49" s="62"/>
      <c r="EF49" s="62"/>
      <c r="EG49" s="62"/>
      <c r="EH49" s="62"/>
      <c r="EI49" s="62"/>
      <c r="EJ49" s="63"/>
      <c r="EK49" s="61"/>
      <c r="EL49" s="62"/>
      <c r="EM49" s="63"/>
      <c r="EN49" s="61"/>
      <c r="EO49" s="62"/>
      <c r="EP49" s="62"/>
      <c r="EQ49" s="62"/>
      <c r="ER49" s="62"/>
      <c r="ES49" s="62"/>
      <c r="ET49" s="63"/>
      <c r="EU49" s="62"/>
      <c r="EV49" s="62"/>
      <c r="EW49" s="62"/>
      <c r="EX49" s="61"/>
      <c r="EY49" s="62"/>
      <c r="EZ49" s="62"/>
      <c r="FA49" s="63"/>
      <c r="FB49" s="62"/>
      <c r="FC49" s="63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</row>
    <row r="50" spans="1:193" ht="15" customHeight="1" x14ac:dyDescent="0.25">
      <c r="A50" s="460"/>
      <c r="B50" s="29" t="str">
        <f>IF(Achats!B48="","",Achats!B48)</f>
        <v>Coude D50 à 90°</v>
      </c>
      <c r="C50" s="31"/>
      <c r="D50" s="108"/>
      <c r="E50" s="2"/>
      <c r="F50" s="113"/>
      <c r="G50" s="32"/>
      <c r="H50" s="31"/>
      <c r="I50" s="2"/>
      <c r="J50" s="2"/>
      <c r="K50" s="2"/>
      <c r="L50" s="2"/>
      <c r="M50" s="113"/>
      <c r="N50" s="32"/>
      <c r="O50" s="31"/>
      <c r="P50" s="2"/>
      <c r="Q50" s="32"/>
      <c r="R50" s="54">
        <v>1</v>
      </c>
      <c r="S50" s="50"/>
      <c r="T50" s="299"/>
      <c r="U50" s="51"/>
      <c r="V50" s="62"/>
      <c r="W50" s="62"/>
      <c r="X50" s="62"/>
      <c r="Y50" s="62"/>
      <c r="Z50" s="62"/>
      <c r="AA50" s="62"/>
      <c r="AB50" s="62"/>
      <c r="AC50" s="62"/>
      <c r="AD50" s="62"/>
      <c r="AE50" s="61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3"/>
      <c r="BC50" s="61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3"/>
      <c r="BR50" s="61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3"/>
      <c r="CI50" s="61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3"/>
      <c r="CZ50" s="61"/>
      <c r="DA50" s="62"/>
      <c r="DB50" s="63"/>
      <c r="DC50" s="61"/>
      <c r="DD50" s="62"/>
      <c r="DE50" s="62"/>
      <c r="DF50" s="62"/>
      <c r="DG50" s="62"/>
      <c r="DH50" s="62"/>
      <c r="DI50" s="62"/>
      <c r="DJ50" s="62"/>
      <c r="DK50" s="62"/>
      <c r="DL50" s="62"/>
      <c r="DM50" s="61"/>
      <c r="DN50" s="62"/>
      <c r="DO50" s="63"/>
      <c r="DP50" s="62"/>
      <c r="DQ50" s="63"/>
      <c r="DR50" s="62"/>
      <c r="DS50" s="62"/>
      <c r="DT50" s="62"/>
      <c r="DU50" s="62"/>
      <c r="DV50" s="62"/>
      <c r="DW50" s="62"/>
      <c r="DX50" s="63"/>
      <c r="DY50" s="61"/>
      <c r="DZ50" s="62"/>
      <c r="EA50" s="63"/>
      <c r="EB50" s="61"/>
      <c r="EC50" s="62"/>
      <c r="ED50" s="62"/>
      <c r="EE50" s="62"/>
      <c r="EF50" s="62"/>
      <c r="EG50" s="62"/>
      <c r="EH50" s="62"/>
      <c r="EI50" s="62"/>
      <c r="EJ50" s="63"/>
      <c r="EK50" s="61"/>
      <c r="EL50" s="62"/>
      <c r="EM50" s="63"/>
      <c r="EN50" s="61"/>
      <c r="EO50" s="62"/>
      <c r="EP50" s="62"/>
      <c r="EQ50" s="62"/>
      <c r="ER50" s="62"/>
      <c r="ES50" s="62"/>
      <c r="ET50" s="63"/>
      <c r="EU50" s="62"/>
      <c r="EV50" s="62"/>
      <c r="EW50" s="62"/>
      <c r="EX50" s="61"/>
      <c r="EY50" s="62"/>
      <c r="EZ50" s="62"/>
      <c r="FA50" s="63"/>
      <c r="FB50" s="62"/>
      <c r="FC50" s="63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</row>
    <row r="51" spans="1:193" ht="15" customHeight="1" x14ac:dyDescent="0.25">
      <c r="A51" s="460"/>
      <c r="B51" s="29" t="str">
        <f>IF(Achats!B49="","",Achats!B49)</f>
        <v>Té de pression D50</v>
      </c>
      <c r="C51" s="31"/>
      <c r="D51" s="108"/>
      <c r="E51" s="2"/>
      <c r="F51" s="113"/>
      <c r="G51" s="32"/>
      <c r="H51" s="31"/>
      <c r="I51" s="2"/>
      <c r="J51" s="2">
        <v>1</v>
      </c>
      <c r="K51" s="2"/>
      <c r="L51" s="2"/>
      <c r="M51" s="113"/>
      <c r="N51" s="32"/>
      <c r="O51" s="31"/>
      <c r="P51" s="2"/>
      <c r="Q51" s="42"/>
      <c r="R51" s="49"/>
      <c r="S51" s="52"/>
      <c r="T51" s="298"/>
      <c r="U51" s="53"/>
      <c r="V51" s="62"/>
      <c r="W51" s="62"/>
      <c r="X51" s="62"/>
      <c r="Y51" s="62"/>
      <c r="Z51" s="62"/>
      <c r="AA51" s="62"/>
      <c r="AB51" s="62"/>
      <c r="AC51" s="62"/>
      <c r="AD51" s="62"/>
      <c r="AE51" s="61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3"/>
      <c r="BC51" s="61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3"/>
      <c r="BR51" s="61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3"/>
      <c r="CI51" s="61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3"/>
      <c r="CZ51" s="61"/>
      <c r="DA51" s="62"/>
      <c r="DB51" s="63"/>
      <c r="DC51" s="61"/>
      <c r="DD51" s="62"/>
      <c r="DE51" s="62"/>
      <c r="DF51" s="62"/>
      <c r="DG51" s="62"/>
      <c r="DH51" s="62"/>
      <c r="DI51" s="62"/>
      <c r="DJ51" s="62"/>
      <c r="DK51" s="62"/>
      <c r="DL51" s="62"/>
      <c r="DM51" s="61"/>
      <c r="DN51" s="62"/>
      <c r="DO51" s="63"/>
      <c r="DP51" s="62"/>
      <c r="DQ51" s="63"/>
      <c r="DR51" s="62"/>
      <c r="DS51" s="62"/>
      <c r="DT51" s="62"/>
      <c r="DU51" s="62"/>
      <c r="DV51" s="62"/>
      <c r="DW51" s="62"/>
      <c r="DX51" s="63"/>
      <c r="DY51" s="61"/>
      <c r="DZ51" s="62"/>
      <c r="EA51" s="63"/>
      <c r="EB51" s="61"/>
      <c r="EC51" s="62"/>
      <c r="ED51" s="62"/>
      <c r="EE51" s="62"/>
      <c r="EF51" s="62"/>
      <c r="EG51" s="62"/>
      <c r="EH51" s="62"/>
      <c r="EI51" s="62"/>
      <c r="EJ51" s="63"/>
      <c r="EK51" s="61"/>
      <c r="EL51" s="62"/>
      <c r="EM51" s="63"/>
      <c r="EN51" s="61"/>
      <c r="EO51" s="62"/>
      <c r="EP51" s="62"/>
      <c r="EQ51" s="62"/>
      <c r="ER51" s="62"/>
      <c r="ES51" s="62"/>
      <c r="ET51" s="63"/>
      <c r="EU51" s="62"/>
      <c r="EV51" s="62"/>
      <c r="EW51" s="62"/>
      <c r="EX51" s="61"/>
      <c r="EY51" s="62"/>
      <c r="EZ51" s="62"/>
      <c r="FA51" s="63"/>
      <c r="FB51" s="62"/>
      <c r="FC51" s="63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</row>
    <row r="52" spans="1:193" ht="15" customHeight="1" x14ac:dyDescent="0.25">
      <c r="A52" s="460"/>
      <c r="B52" s="29" t="str">
        <f>IF(Achats!B50="","",Achats!B50)</f>
        <v>Té de pression D63</v>
      </c>
      <c r="C52" s="31"/>
      <c r="D52" s="108"/>
      <c r="E52" s="2"/>
      <c r="F52" s="113"/>
      <c r="G52" s="32"/>
      <c r="H52" s="31"/>
      <c r="I52" s="2"/>
      <c r="J52" s="2"/>
      <c r="K52" s="2">
        <v>1</v>
      </c>
      <c r="L52" s="2"/>
      <c r="M52" s="113"/>
      <c r="N52" s="32"/>
      <c r="O52" s="31"/>
      <c r="P52" s="2"/>
      <c r="Q52" s="42"/>
      <c r="R52" s="49"/>
      <c r="S52" s="52"/>
      <c r="T52" s="298"/>
      <c r="U52" s="53"/>
      <c r="V52" s="62"/>
      <c r="W52" s="62"/>
      <c r="X52" s="62"/>
      <c r="Y52" s="62"/>
      <c r="Z52" s="62"/>
      <c r="AA52" s="62"/>
      <c r="AB52" s="62"/>
      <c r="AC52" s="62"/>
      <c r="AD52" s="62"/>
      <c r="AE52" s="61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3"/>
      <c r="BC52" s="61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3"/>
      <c r="BR52" s="61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3"/>
      <c r="CI52" s="61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3"/>
      <c r="CZ52" s="61"/>
      <c r="DA52" s="62"/>
      <c r="DB52" s="63"/>
      <c r="DC52" s="61"/>
      <c r="DD52" s="62"/>
      <c r="DE52" s="62"/>
      <c r="DF52" s="62"/>
      <c r="DG52" s="62"/>
      <c r="DH52" s="62"/>
      <c r="DI52" s="62"/>
      <c r="DJ52" s="62"/>
      <c r="DK52" s="62"/>
      <c r="DL52" s="62"/>
      <c r="DM52" s="61"/>
      <c r="DN52" s="62"/>
      <c r="DO52" s="63"/>
      <c r="DP52" s="62"/>
      <c r="DQ52" s="63"/>
      <c r="DR52" s="62"/>
      <c r="DS52" s="62"/>
      <c r="DT52" s="62"/>
      <c r="DU52" s="62"/>
      <c r="DV52" s="62"/>
      <c r="DW52" s="62"/>
      <c r="DX52" s="63"/>
      <c r="DY52" s="61"/>
      <c r="DZ52" s="62"/>
      <c r="EA52" s="63"/>
      <c r="EB52" s="61"/>
      <c r="EC52" s="62"/>
      <c r="ED52" s="62"/>
      <c r="EE52" s="62"/>
      <c r="EF52" s="62"/>
      <c r="EG52" s="62"/>
      <c r="EH52" s="62"/>
      <c r="EI52" s="62"/>
      <c r="EJ52" s="63"/>
      <c r="EK52" s="61"/>
      <c r="EL52" s="62"/>
      <c r="EM52" s="63"/>
      <c r="EN52" s="61"/>
      <c r="EO52" s="62"/>
      <c r="EP52" s="62"/>
      <c r="EQ52" s="62"/>
      <c r="ER52" s="62"/>
      <c r="ES52" s="62"/>
      <c r="ET52" s="63"/>
      <c r="EU52" s="62"/>
      <c r="EV52" s="62"/>
      <c r="EW52" s="62"/>
      <c r="EX52" s="61"/>
      <c r="EY52" s="62"/>
      <c r="EZ52" s="62"/>
      <c r="FA52" s="63"/>
      <c r="FB52" s="62"/>
      <c r="FC52" s="63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 ht="15" customHeight="1" x14ac:dyDescent="0.25">
      <c r="A53" s="460"/>
      <c r="B53" s="29" t="str">
        <f>IF(Achats!B51="","",Achats!B51)</f>
        <v>Té Pied de Biche D50</v>
      </c>
      <c r="C53" s="31"/>
      <c r="D53" s="108"/>
      <c r="E53" s="5"/>
      <c r="F53" s="114"/>
      <c r="G53" s="33"/>
      <c r="H53" s="34"/>
      <c r="I53" s="5"/>
      <c r="J53" s="5"/>
      <c r="K53" s="5"/>
      <c r="L53" s="5"/>
      <c r="M53" s="114"/>
      <c r="N53" s="33"/>
      <c r="O53" s="31"/>
      <c r="P53" s="2"/>
      <c r="Q53" s="32"/>
      <c r="R53" s="54">
        <v>1</v>
      </c>
      <c r="S53" s="50"/>
      <c r="T53" s="299"/>
      <c r="U53" s="51"/>
      <c r="V53" s="62"/>
      <c r="W53" s="62"/>
      <c r="X53" s="62"/>
      <c r="Y53" s="62"/>
      <c r="Z53" s="62"/>
      <c r="AA53" s="62"/>
      <c r="AB53" s="62"/>
      <c r="AC53" s="62"/>
      <c r="AD53" s="62"/>
      <c r="AE53" s="61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3"/>
      <c r="BC53" s="61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3"/>
      <c r="BR53" s="61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3"/>
      <c r="CI53" s="61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3"/>
      <c r="CZ53" s="61"/>
      <c r="DA53" s="62"/>
      <c r="DB53" s="63"/>
      <c r="DC53" s="61"/>
      <c r="DD53" s="62"/>
      <c r="DE53" s="62"/>
      <c r="DF53" s="62"/>
      <c r="DG53" s="62"/>
      <c r="DH53" s="62"/>
      <c r="DI53" s="62"/>
      <c r="DJ53" s="62"/>
      <c r="DK53" s="62"/>
      <c r="DL53" s="62"/>
      <c r="DM53" s="61"/>
      <c r="DN53" s="62"/>
      <c r="DO53" s="63"/>
      <c r="DP53" s="62"/>
      <c r="DQ53" s="63"/>
      <c r="DR53" s="62"/>
      <c r="DS53" s="62"/>
      <c r="DT53" s="62"/>
      <c r="DU53" s="62"/>
      <c r="DV53" s="62"/>
      <c r="DW53" s="62"/>
      <c r="DX53" s="63"/>
      <c r="DY53" s="61"/>
      <c r="DZ53" s="62"/>
      <c r="EA53" s="63"/>
      <c r="EB53" s="61"/>
      <c r="EC53" s="62"/>
      <c r="ED53" s="62"/>
      <c r="EE53" s="62"/>
      <c r="EF53" s="62"/>
      <c r="EG53" s="62"/>
      <c r="EH53" s="62"/>
      <c r="EI53" s="62"/>
      <c r="EJ53" s="63"/>
      <c r="EK53" s="61"/>
      <c r="EL53" s="62"/>
      <c r="EM53" s="63"/>
      <c r="EN53" s="61"/>
      <c r="EO53" s="62"/>
      <c r="EP53" s="62"/>
      <c r="EQ53" s="62"/>
      <c r="ER53" s="62"/>
      <c r="ES53" s="62"/>
      <c r="ET53" s="63"/>
      <c r="EU53" s="62"/>
      <c r="EV53" s="62"/>
      <c r="EW53" s="62"/>
      <c r="EX53" s="61"/>
      <c r="EY53" s="62"/>
      <c r="EZ53" s="62"/>
      <c r="FA53" s="63"/>
      <c r="FB53" s="62"/>
      <c r="FC53" s="63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 ht="15" customHeight="1" x14ac:dyDescent="0.25">
      <c r="A54" s="460"/>
      <c r="B54" s="29" t="str">
        <f>IF(Achats!B52="","",Achats!B52)</f>
        <v>Manchon Dilatation D50</v>
      </c>
      <c r="C54" s="31"/>
      <c r="D54" s="108"/>
      <c r="E54" s="5"/>
      <c r="F54" s="114"/>
      <c r="G54" s="33"/>
      <c r="H54" s="34"/>
      <c r="I54" s="5"/>
      <c r="J54" s="5"/>
      <c r="K54" s="5"/>
      <c r="L54" s="5"/>
      <c r="M54" s="114"/>
      <c r="N54" s="33"/>
      <c r="O54" s="31"/>
      <c r="P54" s="2"/>
      <c r="Q54" s="32"/>
      <c r="R54" s="54">
        <v>1</v>
      </c>
      <c r="S54" s="50"/>
      <c r="T54" s="299"/>
      <c r="U54" s="51"/>
      <c r="V54" s="62"/>
      <c r="W54" s="62"/>
      <c r="X54" s="62"/>
      <c r="Y54" s="62"/>
      <c r="Z54" s="62"/>
      <c r="AA54" s="62"/>
      <c r="AB54" s="62"/>
      <c r="AC54" s="62"/>
      <c r="AD54" s="62"/>
      <c r="AE54" s="61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3"/>
      <c r="BC54" s="61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3"/>
      <c r="BR54" s="61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3"/>
      <c r="CI54" s="61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3"/>
      <c r="CZ54" s="61"/>
      <c r="DA54" s="62"/>
      <c r="DB54" s="63"/>
      <c r="DC54" s="61"/>
      <c r="DD54" s="62"/>
      <c r="DE54" s="62"/>
      <c r="DF54" s="62"/>
      <c r="DG54" s="62"/>
      <c r="DH54" s="62"/>
      <c r="DI54" s="62"/>
      <c r="DJ54" s="62"/>
      <c r="DK54" s="62"/>
      <c r="DL54" s="62"/>
      <c r="DM54" s="61"/>
      <c r="DN54" s="62"/>
      <c r="DO54" s="63"/>
      <c r="DP54" s="62"/>
      <c r="DQ54" s="63"/>
      <c r="DR54" s="62"/>
      <c r="DS54" s="62"/>
      <c r="DT54" s="62"/>
      <c r="DU54" s="62"/>
      <c r="DV54" s="62"/>
      <c r="DW54" s="62"/>
      <c r="DX54" s="63"/>
      <c r="DY54" s="61"/>
      <c r="DZ54" s="62"/>
      <c r="EA54" s="63"/>
      <c r="EB54" s="61"/>
      <c r="EC54" s="62"/>
      <c r="ED54" s="62"/>
      <c r="EE54" s="62"/>
      <c r="EF54" s="62"/>
      <c r="EG54" s="62"/>
      <c r="EH54" s="62"/>
      <c r="EI54" s="62"/>
      <c r="EJ54" s="63"/>
      <c r="EK54" s="61"/>
      <c r="EL54" s="62"/>
      <c r="EM54" s="63"/>
      <c r="EN54" s="61"/>
      <c r="EO54" s="62"/>
      <c r="EP54" s="62"/>
      <c r="EQ54" s="62"/>
      <c r="ER54" s="62"/>
      <c r="ES54" s="62"/>
      <c r="ET54" s="63"/>
      <c r="EU54" s="62"/>
      <c r="EV54" s="62"/>
      <c r="EW54" s="62"/>
      <c r="EX54" s="61"/>
      <c r="EY54" s="62"/>
      <c r="EZ54" s="62"/>
      <c r="FA54" s="63"/>
      <c r="FB54" s="62"/>
      <c r="FC54" s="63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</row>
    <row r="55" spans="1:193" ht="15" customHeight="1" x14ac:dyDescent="0.25">
      <c r="A55" s="460"/>
      <c r="B55" s="29" t="str">
        <f>IF(Achats!B53="","",Achats!B53)</f>
        <v>Réduction 100-50</v>
      </c>
      <c r="C55" s="31"/>
      <c r="D55" s="108"/>
      <c r="E55" s="2"/>
      <c r="F55" s="113"/>
      <c r="G55" s="32"/>
      <c r="H55" s="31"/>
      <c r="I55" s="2"/>
      <c r="J55" s="2"/>
      <c r="K55" s="2"/>
      <c r="L55" s="2"/>
      <c r="M55" s="113"/>
      <c r="N55" s="32"/>
      <c r="O55" s="34"/>
      <c r="P55" s="2"/>
      <c r="Q55" s="32"/>
      <c r="R55" s="54">
        <v>1</v>
      </c>
      <c r="S55" s="50"/>
      <c r="T55" s="299"/>
      <c r="U55" s="51"/>
      <c r="V55" s="62"/>
      <c r="W55" s="62"/>
      <c r="X55" s="62"/>
      <c r="Y55" s="62"/>
      <c r="Z55" s="62"/>
      <c r="AA55" s="62"/>
      <c r="AB55" s="62"/>
      <c r="AC55" s="62"/>
      <c r="AD55" s="62"/>
      <c r="AE55" s="61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3"/>
      <c r="BC55" s="61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3"/>
      <c r="BR55" s="61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3"/>
      <c r="CI55" s="61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3"/>
      <c r="CZ55" s="61"/>
      <c r="DA55" s="62"/>
      <c r="DB55" s="63"/>
      <c r="DC55" s="61"/>
      <c r="DD55" s="62"/>
      <c r="DE55" s="62"/>
      <c r="DF55" s="62"/>
      <c r="DG55" s="62"/>
      <c r="DH55" s="62"/>
      <c r="DI55" s="62"/>
      <c r="DJ55" s="62"/>
      <c r="DK55" s="62"/>
      <c r="DL55" s="62"/>
      <c r="DM55" s="61"/>
      <c r="DN55" s="62"/>
      <c r="DO55" s="63"/>
      <c r="DP55" s="62"/>
      <c r="DQ55" s="63"/>
      <c r="DR55" s="62"/>
      <c r="DS55" s="62"/>
      <c r="DT55" s="62"/>
      <c r="DU55" s="62"/>
      <c r="DV55" s="62"/>
      <c r="DW55" s="62"/>
      <c r="DX55" s="63"/>
      <c r="DY55" s="61"/>
      <c r="DZ55" s="62"/>
      <c r="EA55" s="63"/>
      <c r="EB55" s="61"/>
      <c r="EC55" s="62"/>
      <c r="ED55" s="62"/>
      <c r="EE55" s="62"/>
      <c r="EF55" s="62"/>
      <c r="EG55" s="62"/>
      <c r="EH55" s="62"/>
      <c r="EI55" s="62"/>
      <c r="EJ55" s="63"/>
      <c r="EK55" s="61"/>
      <c r="EL55" s="62"/>
      <c r="EM55" s="63"/>
      <c r="EN55" s="61"/>
      <c r="EO55" s="62"/>
      <c r="EP55" s="62"/>
      <c r="EQ55" s="62"/>
      <c r="ER55" s="62"/>
      <c r="ES55" s="62"/>
      <c r="ET55" s="63"/>
      <c r="EU55" s="62"/>
      <c r="EV55" s="62"/>
      <c r="EW55" s="62"/>
      <c r="EX55" s="61"/>
      <c r="EY55" s="62"/>
      <c r="EZ55" s="62"/>
      <c r="FA55" s="63"/>
      <c r="FB55" s="62"/>
      <c r="FC55" s="63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</row>
    <row r="56" spans="1:193" ht="15" customHeight="1" x14ac:dyDescent="0.25">
      <c r="A56" s="460"/>
      <c r="B56" s="29" t="str">
        <f>IF(Achats!B54="","",Achats!B54)</f>
        <v>Réductions 110-100</v>
      </c>
      <c r="C56" s="31"/>
      <c r="D56" s="108"/>
      <c r="E56" s="2">
        <v>4</v>
      </c>
      <c r="F56" s="113"/>
      <c r="G56" s="32"/>
      <c r="H56" s="31"/>
      <c r="I56" s="2"/>
      <c r="J56" s="2"/>
      <c r="K56" s="2"/>
      <c r="L56" s="2"/>
      <c r="M56" s="113"/>
      <c r="N56" s="32"/>
      <c r="O56" s="31"/>
      <c r="P56" s="2"/>
      <c r="Q56" s="42"/>
      <c r="R56" s="49"/>
      <c r="S56" s="50"/>
      <c r="T56" s="299"/>
      <c r="U56" s="51"/>
      <c r="V56" s="62"/>
      <c r="W56" s="62"/>
      <c r="X56" s="62"/>
      <c r="Y56" s="62"/>
      <c r="Z56" s="62"/>
      <c r="AA56" s="62"/>
      <c r="AB56" s="62"/>
      <c r="AC56" s="62"/>
      <c r="AD56" s="62"/>
      <c r="AE56" s="61">
        <v>1</v>
      </c>
      <c r="AF56" s="62">
        <v>1</v>
      </c>
      <c r="AG56" s="62">
        <v>1</v>
      </c>
      <c r="AH56" s="62">
        <v>1</v>
      </c>
      <c r="AI56" s="62">
        <v>1</v>
      </c>
      <c r="AJ56" s="62">
        <v>1</v>
      </c>
      <c r="AK56" s="62">
        <v>1</v>
      </c>
      <c r="AL56" s="62">
        <v>1</v>
      </c>
      <c r="AM56" s="62">
        <v>1</v>
      </c>
      <c r="AN56" s="62">
        <v>1</v>
      </c>
      <c r="AO56" s="62">
        <v>1</v>
      </c>
      <c r="AP56" s="62">
        <v>1</v>
      </c>
      <c r="AQ56" s="62">
        <v>1</v>
      </c>
      <c r="AR56" s="62">
        <v>1</v>
      </c>
      <c r="AS56" s="62">
        <v>1</v>
      </c>
      <c r="AT56" s="62">
        <v>1</v>
      </c>
      <c r="AU56" s="62">
        <v>1</v>
      </c>
      <c r="AV56" s="62">
        <v>1</v>
      </c>
      <c r="AW56" s="62">
        <v>1</v>
      </c>
      <c r="AX56" s="62">
        <v>1</v>
      </c>
      <c r="AY56" s="62">
        <v>1</v>
      </c>
      <c r="AZ56" s="62">
        <v>1</v>
      </c>
      <c r="BA56" s="62">
        <v>1</v>
      </c>
      <c r="BB56" s="63"/>
      <c r="BC56" s="61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3"/>
      <c r="BR56" s="61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3"/>
      <c r="CI56" s="61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3"/>
      <c r="CZ56" s="61"/>
      <c r="DA56" s="62"/>
      <c r="DB56" s="63"/>
      <c r="DC56" s="61"/>
      <c r="DD56" s="62"/>
      <c r="DE56" s="62"/>
      <c r="DF56" s="62"/>
      <c r="DG56" s="62"/>
      <c r="DH56" s="62"/>
      <c r="DI56" s="62"/>
      <c r="DJ56" s="62"/>
      <c r="DK56" s="62"/>
      <c r="DL56" s="62"/>
      <c r="DM56" s="61"/>
      <c r="DN56" s="62"/>
      <c r="DO56" s="63"/>
      <c r="DP56" s="62"/>
      <c r="DQ56" s="63"/>
      <c r="DR56" s="62"/>
      <c r="DS56" s="62"/>
      <c r="DT56" s="62"/>
      <c r="DU56" s="62"/>
      <c r="DV56" s="62"/>
      <c r="DW56" s="62"/>
      <c r="DX56" s="63"/>
      <c r="DY56" s="61"/>
      <c r="DZ56" s="62"/>
      <c r="EA56" s="63"/>
      <c r="EB56" s="61"/>
      <c r="EC56" s="62"/>
      <c r="ED56" s="62"/>
      <c r="EE56" s="62"/>
      <c r="EF56" s="62"/>
      <c r="EG56" s="62"/>
      <c r="EH56" s="62"/>
      <c r="EI56" s="62"/>
      <c r="EJ56" s="63"/>
      <c r="EK56" s="61"/>
      <c r="EL56" s="62">
        <v>1</v>
      </c>
      <c r="EM56" s="63"/>
      <c r="EN56" s="61"/>
      <c r="EO56" s="62"/>
      <c r="EP56" s="62"/>
      <c r="EQ56" s="62"/>
      <c r="ER56" s="62"/>
      <c r="ES56" s="62"/>
      <c r="ET56" s="63"/>
      <c r="EU56" s="62"/>
      <c r="EV56" s="62"/>
      <c r="EW56" s="62"/>
      <c r="EX56" s="61"/>
      <c r="EY56" s="62"/>
      <c r="EZ56" s="62"/>
      <c r="FA56" s="63"/>
      <c r="FB56" s="62"/>
      <c r="FC56" s="63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</row>
    <row r="57" spans="1:193" ht="15" customHeight="1" x14ac:dyDescent="0.25">
      <c r="A57" s="460"/>
      <c r="B57" s="29" t="str">
        <f>IF(Achats!B55="","",Achats!B55)</f>
        <v>Y 100 Répart. Gravitaire</v>
      </c>
      <c r="C57" s="31">
        <v>1</v>
      </c>
      <c r="D57" s="108">
        <v>1</v>
      </c>
      <c r="E57" s="2"/>
      <c r="F57" s="113"/>
      <c r="G57" s="32"/>
      <c r="H57" s="31"/>
      <c r="I57" s="2"/>
      <c r="J57" s="2"/>
      <c r="K57" s="2"/>
      <c r="L57" s="2"/>
      <c r="M57" s="113"/>
      <c r="N57" s="32"/>
      <c r="O57" s="31"/>
      <c r="P57" s="6"/>
      <c r="Q57" s="43"/>
      <c r="R57" s="49"/>
      <c r="S57" s="50"/>
      <c r="T57" s="299"/>
      <c r="U57" s="51"/>
      <c r="V57" s="62"/>
      <c r="W57" s="62"/>
      <c r="X57" s="62"/>
      <c r="Y57" s="62"/>
      <c r="Z57" s="62"/>
      <c r="AA57" s="62"/>
      <c r="AB57" s="62"/>
      <c r="AC57" s="62"/>
      <c r="AD57" s="62"/>
      <c r="AE57" s="61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3"/>
      <c r="BC57" s="61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3"/>
      <c r="BR57" s="61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3"/>
      <c r="CI57" s="61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3"/>
      <c r="CZ57" s="61"/>
      <c r="DA57" s="62"/>
      <c r="DB57" s="63"/>
      <c r="DC57" s="61"/>
      <c r="DD57" s="62"/>
      <c r="DE57" s="62"/>
      <c r="DF57" s="62"/>
      <c r="DG57" s="62"/>
      <c r="DH57" s="62"/>
      <c r="DI57" s="62"/>
      <c r="DJ57" s="62"/>
      <c r="DK57" s="62"/>
      <c r="DL57" s="62"/>
      <c r="DM57" s="61"/>
      <c r="DN57" s="62"/>
      <c r="DO57" s="63"/>
      <c r="DP57" s="62"/>
      <c r="DQ57" s="63"/>
      <c r="DR57" s="62"/>
      <c r="DS57" s="62"/>
      <c r="DT57" s="62"/>
      <c r="DU57" s="62"/>
      <c r="DV57" s="62"/>
      <c r="DW57" s="62"/>
      <c r="DX57" s="63"/>
      <c r="DY57" s="61"/>
      <c r="DZ57" s="62"/>
      <c r="EA57" s="63"/>
      <c r="EB57" s="61"/>
      <c r="EC57" s="62"/>
      <c r="ED57" s="62"/>
      <c r="EE57" s="62"/>
      <c r="EF57" s="62"/>
      <c r="EG57" s="62"/>
      <c r="EH57" s="62"/>
      <c r="EI57" s="62"/>
      <c r="EJ57" s="63"/>
      <c r="EK57" s="61"/>
      <c r="EL57" s="62"/>
      <c r="EM57" s="63"/>
      <c r="EN57" s="61"/>
      <c r="EO57" s="62"/>
      <c r="EP57" s="62"/>
      <c r="EQ57" s="62"/>
      <c r="ER57" s="62"/>
      <c r="ES57" s="62"/>
      <c r="ET57" s="63"/>
      <c r="EU57" s="62"/>
      <c r="EV57" s="62"/>
      <c r="EW57" s="62"/>
      <c r="EX57" s="61"/>
      <c r="EY57" s="62"/>
      <c r="EZ57" s="62"/>
      <c r="FA57" s="63"/>
      <c r="FB57" s="62"/>
      <c r="FC57" s="63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</row>
    <row r="58" spans="1:193" ht="15" customHeight="1" x14ac:dyDescent="0.25">
      <c r="A58" s="460"/>
      <c r="B58" s="29" t="str">
        <f>IF(Achats!B56="","",Achats!B56)</f>
        <v>bouchon sur le Y</v>
      </c>
      <c r="C58" s="31">
        <v>1</v>
      </c>
      <c r="D58" s="108">
        <v>1</v>
      </c>
      <c r="E58" s="2"/>
      <c r="F58" s="113"/>
      <c r="G58" s="32"/>
      <c r="H58" s="31"/>
      <c r="I58" s="2"/>
      <c r="J58" s="2"/>
      <c r="K58" s="2"/>
      <c r="L58" s="2"/>
      <c r="M58" s="113"/>
      <c r="N58" s="32"/>
      <c r="O58" s="31"/>
      <c r="P58" s="3"/>
      <c r="Q58" s="32"/>
      <c r="R58" s="54"/>
      <c r="S58" s="50"/>
      <c r="T58" s="299"/>
      <c r="U58" s="51"/>
      <c r="V58" s="62"/>
      <c r="W58" s="62"/>
      <c r="X58" s="62"/>
      <c r="Y58" s="62"/>
      <c r="Z58" s="62"/>
      <c r="AA58" s="62"/>
      <c r="AB58" s="62"/>
      <c r="AC58" s="62"/>
      <c r="AD58" s="62"/>
      <c r="AE58" s="61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61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3"/>
      <c r="BR58" s="61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3"/>
      <c r="CI58" s="61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3"/>
      <c r="CZ58" s="61"/>
      <c r="DA58" s="62"/>
      <c r="DB58" s="63"/>
      <c r="DC58" s="61"/>
      <c r="DD58" s="62"/>
      <c r="DE58" s="62"/>
      <c r="DF58" s="62"/>
      <c r="DG58" s="62"/>
      <c r="DH58" s="62"/>
      <c r="DI58" s="62"/>
      <c r="DJ58" s="62"/>
      <c r="DK58" s="62"/>
      <c r="DL58" s="62"/>
      <c r="DM58" s="61"/>
      <c r="DN58" s="62"/>
      <c r="DO58" s="63"/>
      <c r="DP58" s="62"/>
      <c r="DQ58" s="63"/>
      <c r="DR58" s="62"/>
      <c r="DS58" s="62"/>
      <c r="DT58" s="62"/>
      <c r="DU58" s="62"/>
      <c r="DV58" s="62"/>
      <c r="DW58" s="62"/>
      <c r="DX58" s="63"/>
      <c r="DY58" s="61"/>
      <c r="DZ58" s="62"/>
      <c r="EA58" s="63"/>
      <c r="EB58" s="61"/>
      <c r="EC58" s="62"/>
      <c r="ED58" s="62"/>
      <c r="EE58" s="62"/>
      <c r="EF58" s="62"/>
      <c r="EG58" s="62"/>
      <c r="EH58" s="62"/>
      <c r="EI58" s="62"/>
      <c r="EJ58" s="63"/>
      <c r="EK58" s="61"/>
      <c r="EL58" s="62"/>
      <c r="EM58" s="63"/>
      <c r="EN58" s="61"/>
      <c r="EO58" s="62"/>
      <c r="EP58" s="62"/>
      <c r="EQ58" s="62"/>
      <c r="ER58" s="62"/>
      <c r="ES58" s="62"/>
      <c r="ET58" s="63"/>
      <c r="EU58" s="62"/>
      <c r="EV58" s="62"/>
      <c r="EW58" s="62"/>
      <c r="EX58" s="61"/>
      <c r="EY58" s="62"/>
      <c r="EZ58" s="62"/>
      <c r="FA58" s="63"/>
      <c r="FB58" s="62"/>
      <c r="FC58" s="63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</row>
    <row r="59" spans="1:193" ht="15" customHeight="1" x14ac:dyDescent="0.25">
      <c r="A59" s="460"/>
      <c r="B59" s="29" t="str">
        <f>IF(Achats!B57="","",Achats!B57)</f>
        <v>Kit canalisation SPR-1200/900-50</v>
      </c>
      <c r="C59" s="31"/>
      <c r="D59" s="108"/>
      <c r="E59" s="2"/>
      <c r="F59" s="113"/>
      <c r="G59" s="32"/>
      <c r="H59" s="31"/>
      <c r="I59" s="2"/>
      <c r="J59" s="2"/>
      <c r="K59" s="2"/>
      <c r="L59" s="2"/>
      <c r="M59" s="113"/>
      <c r="N59" s="32"/>
      <c r="O59" s="31"/>
      <c r="P59" s="3"/>
      <c r="Q59" s="32"/>
      <c r="R59" s="54"/>
      <c r="S59" s="52"/>
      <c r="T59" s="298"/>
      <c r="U59" s="53"/>
      <c r="V59" s="62"/>
      <c r="W59" s="62"/>
      <c r="X59" s="62"/>
      <c r="Y59" s="62"/>
      <c r="Z59" s="62"/>
      <c r="AA59" s="62"/>
      <c r="AB59" s="62"/>
      <c r="AC59" s="62"/>
      <c r="AD59" s="62"/>
      <c r="AE59" s="61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3"/>
      <c r="BC59" s="61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3"/>
      <c r="BR59" s="61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3"/>
      <c r="CI59" s="61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3"/>
      <c r="CZ59" s="61"/>
      <c r="DA59" s="62"/>
      <c r="DB59" s="63"/>
      <c r="DC59" s="61"/>
      <c r="DD59" s="62"/>
      <c r="DE59" s="62"/>
      <c r="DF59" s="62"/>
      <c r="DG59" s="62"/>
      <c r="DH59" s="62"/>
      <c r="DI59" s="62"/>
      <c r="DJ59" s="62"/>
      <c r="DK59" s="62"/>
      <c r="DL59" s="62"/>
      <c r="DM59" s="61"/>
      <c r="DN59" s="62"/>
      <c r="DO59" s="63"/>
      <c r="DP59" s="62"/>
      <c r="DQ59" s="63"/>
      <c r="DR59" s="62">
        <v>1</v>
      </c>
      <c r="DS59" s="62">
        <v>1</v>
      </c>
      <c r="DT59" s="62"/>
      <c r="DU59" s="62"/>
      <c r="DV59" s="62"/>
      <c r="DW59" s="62"/>
      <c r="DX59" s="63"/>
      <c r="DY59" s="61"/>
      <c r="DZ59" s="62"/>
      <c r="EA59" s="63"/>
      <c r="EB59" s="61"/>
      <c r="EC59" s="62"/>
      <c r="ED59" s="62"/>
      <c r="EE59" s="62"/>
      <c r="EF59" s="62"/>
      <c r="EG59" s="62"/>
      <c r="EH59" s="62"/>
      <c r="EI59" s="62"/>
      <c r="EJ59" s="63"/>
      <c r="EK59" s="61"/>
      <c r="EL59" s="62"/>
      <c r="EM59" s="63"/>
      <c r="EN59" s="61"/>
      <c r="EO59" s="62"/>
      <c r="EP59" s="62"/>
      <c r="EQ59" s="62"/>
      <c r="ER59" s="62"/>
      <c r="ES59" s="62"/>
      <c r="ET59" s="63"/>
      <c r="EU59" s="62"/>
      <c r="EV59" s="62"/>
      <c r="EW59" s="62"/>
      <c r="EX59" s="61"/>
      <c r="EY59" s="62"/>
      <c r="EZ59" s="62"/>
      <c r="FA59" s="63"/>
      <c r="FB59" s="62"/>
      <c r="FC59" s="63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</row>
    <row r="60" spans="1:193" ht="15" customHeight="1" x14ac:dyDescent="0.25">
      <c r="A60" s="460"/>
      <c r="B60" s="29" t="str">
        <f>IF(Achats!B58="","",Achats!B58)</f>
        <v>Kit canalisation SPR-600-50</v>
      </c>
      <c r="C60" s="31"/>
      <c r="D60" s="108"/>
      <c r="E60" s="2"/>
      <c r="F60" s="113"/>
      <c r="G60" s="32"/>
      <c r="H60" s="31"/>
      <c r="I60" s="2"/>
      <c r="J60" s="2"/>
      <c r="K60" s="2"/>
      <c r="L60" s="2"/>
      <c r="M60" s="113"/>
      <c r="N60" s="32"/>
      <c r="O60" s="31"/>
      <c r="P60" s="3"/>
      <c r="Q60" s="32"/>
      <c r="R60" s="54"/>
      <c r="S60" s="52"/>
      <c r="T60" s="298"/>
      <c r="U60" s="53"/>
      <c r="V60" s="62"/>
      <c r="W60" s="62"/>
      <c r="X60" s="62"/>
      <c r="Y60" s="62"/>
      <c r="Z60" s="62"/>
      <c r="AA60" s="62"/>
      <c r="AB60" s="62"/>
      <c r="AC60" s="62"/>
      <c r="AD60" s="62"/>
      <c r="AE60" s="61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3"/>
      <c r="BC60" s="61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3"/>
      <c r="BR60" s="61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3"/>
      <c r="CI60" s="61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3"/>
      <c r="CZ60" s="61"/>
      <c r="DA60" s="62"/>
      <c r="DB60" s="63"/>
      <c r="DC60" s="61"/>
      <c r="DD60" s="62"/>
      <c r="DE60" s="62"/>
      <c r="DF60" s="62"/>
      <c r="DG60" s="62"/>
      <c r="DH60" s="62"/>
      <c r="DI60" s="62"/>
      <c r="DJ60" s="62"/>
      <c r="DK60" s="62"/>
      <c r="DL60" s="62"/>
      <c r="DM60" s="61"/>
      <c r="DN60" s="62"/>
      <c r="DO60" s="63"/>
      <c r="DP60" s="62"/>
      <c r="DQ60" s="63"/>
      <c r="DR60" s="62"/>
      <c r="DS60" s="62"/>
      <c r="DT60" s="62">
        <v>1</v>
      </c>
      <c r="DU60" s="62"/>
      <c r="DV60" s="62"/>
      <c r="DW60" s="62"/>
      <c r="DX60" s="63"/>
      <c r="DY60" s="61"/>
      <c r="DZ60" s="62"/>
      <c r="EA60" s="63"/>
      <c r="EB60" s="61"/>
      <c r="EC60" s="62"/>
      <c r="ED60" s="62"/>
      <c r="EE60" s="62"/>
      <c r="EF60" s="62"/>
      <c r="EG60" s="62"/>
      <c r="EH60" s="62"/>
      <c r="EI60" s="62"/>
      <c r="EJ60" s="63"/>
      <c r="EK60" s="61"/>
      <c r="EL60" s="62"/>
      <c r="EM60" s="63"/>
      <c r="EN60" s="61"/>
      <c r="EO60" s="62"/>
      <c r="EP60" s="62"/>
      <c r="EQ60" s="62"/>
      <c r="ER60" s="62"/>
      <c r="ES60" s="62"/>
      <c r="ET60" s="63"/>
      <c r="EU60" s="62"/>
      <c r="EV60" s="62"/>
      <c r="EW60" s="62"/>
      <c r="EX60" s="61"/>
      <c r="EY60" s="62"/>
      <c r="EZ60" s="62"/>
      <c r="FA60" s="63"/>
      <c r="FB60" s="62"/>
      <c r="FC60" s="63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</row>
    <row r="61" spans="1:193" ht="15" customHeight="1" x14ac:dyDescent="0.25">
      <c r="A61" s="460"/>
      <c r="B61" s="29" t="str">
        <f>IF(Achats!B59="","",Achats!B59)</f>
        <v>Kit canalisation SPR-1200/900-63</v>
      </c>
      <c r="C61" s="31"/>
      <c r="D61" s="108"/>
      <c r="E61" s="2"/>
      <c r="F61" s="113"/>
      <c r="G61" s="32"/>
      <c r="H61" s="31"/>
      <c r="I61" s="2"/>
      <c r="J61" s="2"/>
      <c r="K61" s="2"/>
      <c r="L61" s="2"/>
      <c r="M61" s="113"/>
      <c r="N61" s="32"/>
      <c r="O61" s="31"/>
      <c r="P61" s="3"/>
      <c r="Q61" s="32"/>
      <c r="R61" s="54"/>
      <c r="S61" s="52"/>
      <c r="T61" s="298"/>
      <c r="U61" s="53"/>
      <c r="V61" s="62"/>
      <c r="W61" s="62"/>
      <c r="X61" s="62"/>
      <c r="Y61" s="62"/>
      <c r="Z61" s="62"/>
      <c r="AA61" s="62"/>
      <c r="AB61" s="62"/>
      <c r="AC61" s="62"/>
      <c r="AD61" s="62"/>
      <c r="AE61" s="61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3"/>
      <c r="BC61" s="61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3"/>
      <c r="BR61" s="61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3"/>
      <c r="CI61" s="61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3"/>
      <c r="CZ61" s="61"/>
      <c r="DA61" s="62"/>
      <c r="DB61" s="63"/>
      <c r="DC61" s="61"/>
      <c r="DD61" s="62"/>
      <c r="DE61" s="62"/>
      <c r="DF61" s="62"/>
      <c r="DG61" s="62"/>
      <c r="DH61" s="62"/>
      <c r="DI61" s="62"/>
      <c r="DJ61" s="62"/>
      <c r="DK61" s="62"/>
      <c r="DL61" s="62"/>
      <c r="DM61" s="61"/>
      <c r="DN61" s="62"/>
      <c r="DO61" s="63"/>
      <c r="DP61" s="62"/>
      <c r="DQ61" s="63"/>
      <c r="DR61" s="62"/>
      <c r="DS61" s="62"/>
      <c r="DT61" s="62"/>
      <c r="DU61" s="62"/>
      <c r="DV61" s="62">
        <v>1</v>
      </c>
      <c r="DW61" s="62">
        <v>1</v>
      </c>
      <c r="DX61" s="63"/>
      <c r="DY61" s="61"/>
      <c r="DZ61" s="62"/>
      <c r="EA61" s="63"/>
      <c r="EB61" s="61"/>
      <c r="EC61" s="62"/>
      <c r="ED61" s="62"/>
      <c r="EE61" s="62"/>
      <c r="EF61" s="62"/>
      <c r="EG61" s="62"/>
      <c r="EH61" s="62"/>
      <c r="EI61" s="62"/>
      <c r="EJ61" s="63"/>
      <c r="EK61" s="61"/>
      <c r="EL61" s="62"/>
      <c r="EM61" s="63"/>
      <c r="EN61" s="61"/>
      <c r="EO61" s="62"/>
      <c r="EP61" s="62"/>
      <c r="EQ61" s="62"/>
      <c r="ER61" s="62"/>
      <c r="ES61" s="62"/>
      <c r="ET61" s="63"/>
      <c r="EU61" s="62"/>
      <c r="EV61" s="62"/>
      <c r="EW61" s="62"/>
      <c r="EX61" s="61"/>
      <c r="EY61" s="62"/>
      <c r="EZ61" s="62"/>
      <c r="FA61" s="63"/>
      <c r="FB61" s="62"/>
      <c r="FC61" s="63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</row>
    <row r="62" spans="1:193" s="14" customFormat="1" ht="15" customHeight="1" x14ac:dyDescent="0.25">
      <c r="A62" s="460"/>
      <c r="B62" s="163" t="str">
        <f>IF(Achats!B60="","",Achats!B60)</f>
        <v/>
      </c>
      <c r="C62" s="164"/>
      <c r="D62" s="165"/>
      <c r="E62" s="75"/>
      <c r="F62" s="166"/>
      <c r="G62" s="167"/>
      <c r="H62" s="164"/>
      <c r="I62" s="75"/>
      <c r="J62" s="75"/>
      <c r="K62" s="75"/>
      <c r="L62" s="75"/>
      <c r="M62" s="166"/>
      <c r="N62" s="167"/>
      <c r="O62" s="164"/>
      <c r="P62" s="75"/>
      <c r="Q62" s="167"/>
      <c r="R62" s="168"/>
      <c r="S62" s="176"/>
      <c r="T62" s="301"/>
      <c r="U62" s="177"/>
      <c r="V62" s="172"/>
      <c r="W62" s="172"/>
      <c r="X62" s="172"/>
      <c r="Y62" s="172"/>
      <c r="Z62" s="172"/>
      <c r="AA62" s="172"/>
      <c r="AB62" s="172"/>
      <c r="AC62" s="172"/>
      <c r="AD62" s="172"/>
      <c r="AE62" s="171"/>
      <c r="AF62" s="172"/>
      <c r="AG62" s="172"/>
      <c r="AH62" s="172"/>
      <c r="AI62" s="172"/>
      <c r="AJ62" s="172"/>
      <c r="AK62" s="172"/>
      <c r="AL62" s="172"/>
      <c r="AM62" s="172"/>
      <c r="AN62" s="172"/>
      <c r="AO62" s="172"/>
      <c r="AP62" s="172"/>
      <c r="AQ62" s="172"/>
      <c r="AR62" s="172"/>
      <c r="AS62" s="172"/>
      <c r="AT62" s="172"/>
      <c r="AU62" s="172"/>
      <c r="AV62" s="172"/>
      <c r="AW62" s="172"/>
      <c r="AX62" s="172"/>
      <c r="AY62" s="172"/>
      <c r="AZ62" s="172"/>
      <c r="BA62" s="172"/>
      <c r="BB62" s="173"/>
      <c r="BC62" s="171"/>
      <c r="BD62" s="172"/>
      <c r="BE62" s="172"/>
      <c r="BF62" s="172"/>
      <c r="BG62" s="172"/>
      <c r="BH62" s="172"/>
      <c r="BI62" s="172"/>
      <c r="BJ62" s="172"/>
      <c r="BK62" s="172"/>
      <c r="BL62" s="172"/>
      <c r="BM62" s="172"/>
      <c r="BN62" s="172"/>
      <c r="BO62" s="172"/>
      <c r="BP62" s="172"/>
      <c r="BQ62" s="173"/>
      <c r="BR62" s="171"/>
      <c r="BS62" s="172"/>
      <c r="BT62" s="172"/>
      <c r="BU62" s="172"/>
      <c r="BV62" s="172"/>
      <c r="BW62" s="172"/>
      <c r="BX62" s="172"/>
      <c r="BY62" s="172"/>
      <c r="BZ62" s="172"/>
      <c r="CA62" s="172"/>
      <c r="CB62" s="172"/>
      <c r="CC62" s="172"/>
      <c r="CD62" s="172"/>
      <c r="CE62" s="172"/>
      <c r="CF62" s="172"/>
      <c r="CG62" s="172"/>
      <c r="CH62" s="173"/>
      <c r="CI62" s="171"/>
      <c r="CJ62" s="172"/>
      <c r="CK62" s="172"/>
      <c r="CL62" s="172"/>
      <c r="CM62" s="172"/>
      <c r="CN62" s="172"/>
      <c r="CO62" s="172"/>
      <c r="CP62" s="172"/>
      <c r="CQ62" s="172"/>
      <c r="CR62" s="172"/>
      <c r="CS62" s="172"/>
      <c r="CT62" s="172"/>
      <c r="CU62" s="172"/>
      <c r="CV62" s="172"/>
      <c r="CW62" s="172"/>
      <c r="CX62" s="172"/>
      <c r="CY62" s="173"/>
      <c r="CZ62" s="171"/>
      <c r="DA62" s="172"/>
      <c r="DB62" s="173"/>
      <c r="DC62" s="171"/>
      <c r="DD62" s="172"/>
      <c r="DE62" s="172"/>
      <c r="DF62" s="172"/>
      <c r="DG62" s="172"/>
      <c r="DH62" s="172"/>
      <c r="DI62" s="172"/>
      <c r="DJ62" s="172"/>
      <c r="DK62" s="172"/>
      <c r="DL62" s="172"/>
      <c r="DM62" s="171"/>
      <c r="DN62" s="172"/>
      <c r="DO62" s="173"/>
      <c r="DP62" s="172"/>
      <c r="DQ62" s="173"/>
      <c r="DR62" s="172"/>
      <c r="DS62" s="172"/>
      <c r="DT62" s="172"/>
      <c r="DU62" s="172"/>
      <c r="DV62" s="172"/>
      <c r="DW62" s="172"/>
      <c r="DX62" s="173"/>
      <c r="DY62" s="171"/>
      <c r="DZ62" s="172"/>
      <c r="EA62" s="173"/>
      <c r="EB62" s="171"/>
      <c r="EC62" s="172"/>
      <c r="ED62" s="172"/>
      <c r="EE62" s="172"/>
      <c r="EF62" s="172"/>
      <c r="EG62" s="172"/>
      <c r="EH62" s="172"/>
      <c r="EI62" s="172"/>
      <c r="EJ62" s="173"/>
      <c r="EK62" s="171"/>
      <c r="EL62" s="172"/>
      <c r="EM62" s="173"/>
      <c r="EN62" s="171"/>
      <c r="EO62" s="172"/>
      <c r="EP62" s="172"/>
      <c r="EQ62" s="172"/>
      <c r="ER62" s="172"/>
      <c r="ES62" s="172"/>
      <c r="ET62" s="173"/>
      <c r="EU62" s="172"/>
      <c r="EV62" s="172"/>
      <c r="EW62" s="172"/>
      <c r="EX62" s="171"/>
      <c r="EY62" s="172"/>
      <c r="EZ62" s="172"/>
      <c r="FA62" s="173"/>
      <c r="FB62" s="172"/>
      <c r="FC62" s="173"/>
    </row>
    <row r="63" spans="1:193" ht="15" customHeight="1" x14ac:dyDescent="0.25">
      <c r="A63" s="460" t="str">
        <f>Achats!A61</f>
        <v>Vannes</v>
      </c>
      <c r="B63" s="29" t="str">
        <f>IF(Achats!B61="","",Achats!B61)</f>
        <v>Vannes Guillotines D50</v>
      </c>
      <c r="C63" s="31"/>
      <c r="D63" s="108"/>
      <c r="E63" s="2"/>
      <c r="F63" s="113"/>
      <c r="G63" s="32"/>
      <c r="H63" s="31"/>
      <c r="I63" s="2"/>
      <c r="J63" s="2">
        <v>2</v>
      </c>
      <c r="K63" s="2"/>
      <c r="L63" s="2"/>
      <c r="M63" s="113"/>
      <c r="N63" s="32"/>
      <c r="O63" s="34"/>
      <c r="P63" s="2"/>
      <c r="Q63" s="32"/>
      <c r="R63" s="54">
        <v>1</v>
      </c>
      <c r="S63" s="52"/>
      <c r="T63" s="298"/>
      <c r="U63" s="53"/>
      <c r="V63" s="62"/>
      <c r="W63" s="62"/>
      <c r="X63" s="62"/>
      <c r="Y63" s="62"/>
      <c r="Z63" s="62"/>
      <c r="AA63" s="62"/>
      <c r="AB63" s="62"/>
      <c r="AC63" s="62"/>
      <c r="AD63" s="62"/>
      <c r="AE63" s="61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3"/>
      <c r="BC63" s="61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3"/>
      <c r="BR63" s="61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3"/>
      <c r="CI63" s="61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3"/>
      <c r="CZ63" s="61"/>
      <c r="DA63" s="62"/>
      <c r="DB63" s="63"/>
      <c r="DC63" s="61"/>
      <c r="DD63" s="62"/>
      <c r="DE63" s="62"/>
      <c r="DF63" s="62"/>
      <c r="DG63" s="62"/>
      <c r="DH63" s="62"/>
      <c r="DI63" s="62"/>
      <c r="DJ63" s="62"/>
      <c r="DK63" s="62"/>
      <c r="DL63" s="62"/>
      <c r="DM63" s="61"/>
      <c r="DN63" s="62"/>
      <c r="DO63" s="63"/>
      <c r="DP63" s="62"/>
      <c r="DQ63" s="63"/>
      <c r="DR63" s="62"/>
      <c r="DS63" s="62"/>
      <c r="DT63" s="62"/>
      <c r="DU63" s="62"/>
      <c r="DV63" s="62"/>
      <c r="DW63" s="62"/>
      <c r="DX63" s="63"/>
      <c r="DY63" s="61"/>
      <c r="DZ63" s="62"/>
      <c r="EA63" s="63"/>
      <c r="EB63" s="61">
        <v>1</v>
      </c>
      <c r="EC63" s="62"/>
      <c r="ED63" s="62"/>
      <c r="EE63" s="62"/>
      <c r="EF63" s="62"/>
      <c r="EG63" s="62"/>
      <c r="EH63" s="62"/>
      <c r="EI63" s="62"/>
      <c r="EJ63" s="63"/>
      <c r="EK63" s="61"/>
      <c r="EL63" s="62"/>
      <c r="EM63" s="63"/>
      <c r="EN63" s="61"/>
      <c r="EO63" s="62"/>
      <c r="EP63" s="62"/>
      <c r="EQ63" s="62"/>
      <c r="ER63" s="62"/>
      <c r="ES63" s="62"/>
      <c r="ET63" s="63"/>
      <c r="EU63" s="62"/>
      <c r="EV63" s="62"/>
      <c r="EW63" s="62"/>
      <c r="EX63" s="61"/>
      <c r="EY63" s="62"/>
      <c r="EZ63" s="62"/>
      <c r="FA63" s="63"/>
      <c r="FB63" s="62"/>
      <c r="FC63" s="63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</row>
    <row r="64" spans="1:193" ht="15" customHeight="1" x14ac:dyDescent="0.25">
      <c r="A64" s="460"/>
      <c r="B64" s="29" t="str">
        <f>IF(Achats!B62="","",Achats!B62)</f>
        <v>Vannes Guillotines D63</v>
      </c>
      <c r="C64" s="31"/>
      <c r="D64" s="108"/>
      <c r="E64" s="2"/>
      <c r="F64" s="113"/>
      <c r="G64" s="32"/>
      <c r="H64" s="31"/>
      <c r="I64" s="2"/>
      <c r="J64" s="2"/>
      <c r="K64" s="2">
        <v>2</v>
      </c>
      <c r="L64" s="2"/>
      <c r="M64" s="113"/>
      <c r="N64" s="32"/>
      <c r="O64" s="34"/>
      <c r="P64" s="2"/>
      <c r="Q64" s="32"/>
      <c r="R64" s="54"/>
      <c r="S64" s="52"/>
      <c r="T64" s="298"/>
      <c r="U64" s="53"/>
      <c r="V64" s="62"/>
      <c r="W64" s="62"/>
      <c r="X64" s="62"/>
      <c r="Y64" s="62"/>
      <c r="Z64" s="62"/>
      <c r="AA64" s="62"/>
      <c r="AB64" s="62"/>
      <c r="AC64" s="62"/>
      <c r="AD64" s="62"/>
      <c r="AE64" s="61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3"/>
      <c r="BC64" s="61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3"/>
      <c r="BR64" s="61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3"/>
      <c r="CI64" s="61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3"/>
      <c r="CZ64" s="61"/>
      <c r="DA64" s="62"/>
      <c r="DB64" s="63"/>
      <c r="DC64" s="61"/>
      <c r="DD64" s="62"/>
      <c r="DE64" s="62"/>
      <c r="DF64" s="62"/>
      <c r="DG64" s="62"/>
      <c r="DH64" s="62"/>
      <c r="DI64" s="62"/>
      <c r="DJ64" s="62"/>
      <c r="DK64" s="62"/>
      <c r="DL64" s="62"/>
      <c r="DM64" s="61"/>
      <c r="DN64" s="62"/>
      <c r="DO64" s="63"/>
      <c r="DP64" s="62"/>
      <c r="DQ64" s="63"/>
      <c r="DR64" s="62"/>
      <c r="DS64" s="62"/>
      <c r="DT64" s="62"/>
      <c r="DU64" s="62"/>
      <c r="DV64" s="62"/>
      <c r="DW64" s="62"/>
      <c r="DX64" s="63"/>
      <c r="DY64" s="61"/>
      <c r="DZ64" s="62"/>
      <c r="EA64" s="63"/>
      <c r="EB64" s="61"/>
      <c r="EC64" s="62">
        <v>1</v>
      </c>
      <c r="ED64" s="62"/>
      <c r="EE64" s="62"/>
      <c r="EF64" s="62"/>
      <c r="EG64" s="62"/>
      <c r="EH64" s="62"/>
      <c r="EI64" s="62"/>
      <c r="EJ64" s="63"/>
      <c r="EK64" s="61"/>
      <c r="EL64" s="62"/>
      <c r="EM64" s="63"/>
      <c r="EN64" s="61"/>
      <c r="EO64" s="62"/>
      <c r="EP64" s="62"/>
      <c r="EQ64" s="62"/>
      <c r="ER64" s="62"/>
      <c r="ES64" s="62"/>
      <c r="ET64" s="63"/>
      <c r="EU64" s="62"/>
      <c r="EV64" s="62"/>
      <c r="EW64" s="62"/>
      <c r="EX64" s="61"/>
      <c r="EY64" s="62"/>
      <c r="EZ64" s="62"/>
      <c r="FA64" s="63"/>
      <c r="FB64" s="62"/>
      <c r="FC64" s="63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</row>
    <row r="65" spans="1:193" ht="15" customHeight="1" x14ac:dyDescent="0.25">
      <c r="A65" s="460"/>
      <c r="B65" s="29" t="str">
        <f>IF(Achats!B63="","",Achats!B63)</f>
        <v>Vannes Guillotines D110</v>
      </c>
      <c r="C65" s="31"/>
      <c r="D65" s="108"/>
      <c r="E65" s="2">
        <v>2</v>
      </c>
      <c r="F65" s="113"/>
      <c r="G65" s="32"/>
      <c r="H65" s="31"/>
      <c r="I65" s="2"/>
      <c r="J65" s="2"/>
      <c r="K65" s="2"/>
      <c r="L65" s="2"/>
      <c r="M65" s="113"/>
      <c r="N65" s="32"/>
      <c r="O65" s="31"/>
      <c r="P65" s="2"/>
      <c r="Q65" s="42"/>
      <c r="R65" s="49"/>
      <c r="S65" s="50"/>
      <c r="T65" s="299"/>
      <c r="U65" s="51"/>
      <c r="V65" s="62"/>
      <c r="W65" s="62"/>
      <c r="X65" s="62"/>
      <c r="Y65" s="62"/>
      <c r="Z65" s="62"/>
      <c r="AA65" s="62"/>
      <c r="AB65" s="62"/>
      <c r="AC65" s="62"/>
      <c r="AD65" s="62"/>
      <c r="AE65" s="61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3"/>
      <c r="BC65" s="61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3"/>
      <c r="BR65" s="61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3"/>
      <c r="CI65" s="61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3"/>
      <c r="CZ65" s="61"/>
      <c r="DA65" s="62"/>
      <c r="DB65" s="63"/>
      <c r="DC65" s="61"/>
      <c r="DD65" s="62"/>
      <c r="DE65" s="62"/>
      <c r="DF65" s="62"/>
      <c r="DG65" s="62"/>
      <c r="DH65" s="62"/>
      <c r="DI65" s="62"/>
      <c r="DJ65" s="62"/>
      <c r="DK65" s="62"/>
      <c r="DL65" s="62"/>
      <c r="DM65" s="61"/>
      <c r="DN65" s="62"/>
      <c r="DO65" s="63"/>
      <c r="DP65" s="62"/>
      <c r="DQ65" s="63"/>
      <c r="DR65" s="62"/>
      <c r="DS65" s="62"/>
      <c r="DT65" s="62"/>
      <c r="DU65" s="62"/>
      <c r="DV65" s="62"/>
      <c r="DW65" s="62"/>
      <c r="DX65" s="63"/>
      <c r="DY65" s="61"/>
      <c r="DZ65" s="62"/>
      <c r="EA65" s="63"/>
      <c r="EB65" s="61"/>
      <c r="EC65" s="62"/>
      <c r="ED65" s="62">
        <v>1</v>
      </c>
      <c r="EE65" s="62"/>
      <c r="EF65" s="62"/>
      <c r="EG65" s="62"/>
      <c r="EH65" s="62"/>
      <c r="EI65" s="62"/>
      <c r="EJ65" s="63"/>
      <c r="EK65" s="61"/>
      <c r="EL65" s="62"/>
      <c r="EM65" s="63"/>
      <c r="EN65" s="61"/>
      <c r="EO65" s="62"/>
      <c r="EP65" s="62"/>
      <c r="EQ65" s="62"/>
      <c r="ER65" s="62"/>
      <c r="ES65" s="62"/>
      <c r="ET65" s="63"/>
      <c r="EU65" s="62"/>
      <c r="EV65" s="62"/>
      <c r="EW65" s="62"/>
      <c r="EX65" s="61"/>
      <c r="EY65" s="62"/>
      <c r="EZ65" s="62"/>
      <c r="FA65" s="63"/>
      <c r="FB65" s="62"/>
      <c r="FC65" s="63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</row>
    <row r="66" spans="1:193" ht="15" customHeight="1" x14ac:dyDescent="0.25">
      <c r="A66" s="460"/>
      <c r="B66" s="29" t="str">
        <f>IF(Achats!B64="","",Achats!B64)</f>
        <v>Vannes 3 voies D50</v>
      </c>
      <c r="C66" s="31"/>
      <c r="D66" s="108"/>
      <c r="E66" s="2"/>
      <c r="F66" s="113"/>
      <c r="G66" s="32"/>
      <c r="H66" s="31">
        <v>1</v>
      </c>
      <c r="I66" s="2"/>
      <c r="J66" s="2"/>
      <c r="K66" s="2"/>
      <c r="L66" s="2"/>
      <c r="M66" s="113"/>
      <c r="N66" s="32"/>
      <c r="O66" s="31"/>
      <c r="P66" s="2"/>
      <c r="Q66" s="42"/>
      <c r="R66" s="49"/>
      <c r="S66" s="50"/>
      <c r="T66" s="299"/>
      <c r="U66" s="51"/>
      <c r="V66" s="62"/>
      <c r="W66" s="62"/>
      <c r="X66" s="62"/>
      <c r="Y66" s="62"/>
      <c r="Z66" s="62"/>
      <c r="AA66" s="62"/>
      <c r="AB66" s="62"/>
      <c r="AC66" s="62"/>
      <c r="AD66" s="62"/>
      <c r="AE66" s="61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3"/>
      <c r="BC66" s="61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3"/>
      <c r="BR66" s="61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3"/>
      <c r="CI66" s="61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3"/>
      <c r="CZ66" s="61"/>
      <c r="DA66" s="62"/>
      <c r="DB66" s="63"/>
      <c r="DC66" s="61"/>
      <c r="DD66" s="62"/>
      <c r="DE66" s="62"/>
      <c r="DF66" s="62"/>
      <c r="DG66" s="62"/>
      <c r="DH66" s="62"/>
      <c r="DI66" s="62"/>
      <c r="DJ66" s="62"/>
      <c r="DK66" s="62"/>
      <c r="DL66" s="62"/>
      <c r="DM66" s="61"/>
      <c r="DN66" s="62"/>
      <c r="DO66" s="63"/>
      <c r="DP66" s="62"/>
      <c r="DQ66" s="63"/>
      <c r="DR66" s="62"/>
      <c r="DS66" s="62"/>
      <c r="DT66" s="62"/>
      <c r="DU66" s="62"/>
      <c r="DV66" s="62"/>
      <c r="DW66" s="62"/>
      <c r="DX66" s="63"/>
      <c r="DY66" s="61"/>
      <c r="DZ66" s="62"/>
      <c r="EA66" s="63"/>
      <c r="EB66" s="61"/>
      <c r="EC66" s="62"/>
      <c r="ED66" s="62"/>
      <c r="EE66" s="62">
        <v>1</v>
      </c>
      <c r="EF66" s="62"/>
      <c r="EG66" s="62"/>
      <c r="EH66" s="62"/>
      <c r="EI66" s="62"/>
      <c r="EJ66" s="63"/>
      <c r="EK66" s="61"/>
      <c r="EL66" s="62"/>
      <c r="EM66" s="63"/>
      <c r="EN66" s="61"/>
      <c r="EO66" s="62"/>
      <c r="EP66" s="62"/>
      <c r="EQ66" s="62"/>
      <c r="ER66" s="62"/>
      <c r="ES66" s="62"/>
      <c r="ET66" s="63"/>
      <c r="EU66" s="62"/>
      <c r="EV66" s="62"/>
      <c r="EW66" s="62"/>
      <c r="EX66" s="61"/>
      <c r="EY66" s="62"/>
      <c r="EZ66" s="62"/>
      <c r="FA66" s="63"/>
      <c r="FB66" s="62"/>
      <c r="FC66" s="63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</row>
    <row r="67" spans="1:193" ht="15" customHeight="1" x14ac:dyDescent="0.25">
      <c r="A67" s="460"/>
      <c r="B67" s="29" t="str">
        <f>IF(Achats!B65="","",Achats!B65)</f>
        <v>Vannes 3 voies D63</v>
      </c>
      <c r="C67" s="31"/>
      <c r="D67" s="108"/>
      <c r="E67" s="2"/>
      <c r="F67" s="113"/>
      <c r="G67" s="32"/>
      <c r="H67" s="31"/>
      <c r="I67" s="2">
        <v>1</v>
      </c>
      <c r="J67" s="2"/>
      <c r="K67" s="2"/>
      <c r="L67" s="2"/>
      <c r="M67" s="113"/>
      <c r="N67" s="32"/>
      <c r="O67" s="31"/>
      <c r="P67" s="2"/>
      <c r="Q67" s="42"/>
      <c r="R67" s="49"/>
      <c r="S67" s="50"/>
      <c r="T67" s="299"/>
      <c r="U67" s="51"/>
      <c r="V67" s="62"/>
      <c r="W67" s="62"/>
      <c r="X67" s="62"/>
      <c r="Y67" s="62"/>
      <c r="Z67" s="62"/>
      <c r="AA67" s="62"/>
      <c r="AB67" s="62"/>
      <c r="AC67" s="62"/>
      <c r="AD67" s="62"/>
      <c r="AE67" s="61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3"/>
      <c r="BC67" s="61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3"/>
      <c r="BR67" s="61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3"/>
      <c r="CI67" s="61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3"/>
      <c r="CZ67" s="61"/>
      <c r="DA67" s="62"/>
      <c r="DB67" s="63"/>
      <c r="DC67" s="61"/>
      <c r="DD67" s="62"/>
      <c r="DE67" s="62"/>
      <c r="DF67" s="62"/>
      <c r="DG67" s="62"/>
      <c r="DH67" s="62"/>
      <c r="DI67" s="62"/>
      <c r="DJ67" s="62"/>
      <c r="DK67" s="62"/>
      <c r="DL67" s="62"/>
      <c r="DM67" s="61"/>
      <c r="DN67" s="62"/>
      <c r="DO67" s="63"/>
      <c r="DP67" s="62"/>
      <c r="DQ67" s="63"/>
      <c r="DR67" s="62"/>
      <c r="DS67" s="62"/>
      <c r="DT67" s="62"/>
      <c r="DU67" s="62"/>
      <c r="DV67" s="62"/>
      <c r="DW67" s="62"/>
      <c r="DX67" s="63"/>
      <c r="DY67" s="61"/>
      <c r="DZ67" s="62"/>
      <c r="EA67" s="63"/>
      <c r="EB67" s="61"/>
      <c r="EC67" s="62"/>
      <c r="ED67" s="62"/>
      <c r="EE67" s="62"/>
      <c r="EF67" s="62">
        <v>1</v>
      </c>
      <c r="EG67" s="62"/>
      <c r="EH67" s="62"/>
      <c r="EI67" s="62"/>
      <c r="EJ67" s="63"/>
      <c r="EK67" s="61"/>
      <c r="EL67" s="62"/>
      <c r="EM67" s="63"/>
      <c r="EN67" s="61"/>
      <c r="EO67" s="62"/>
      <c r="EP67" s="62"/>
      <c r="EQ67" s="62"/>
      <c r="ER67" s="62"/>
      <c r="ES67" s="62"/>
      <c r="ET67" s="63"/>
      <c r="EU67" s="62"/>
      <c r="EV67" s="62"/>
      <c r="EW67" s="62"/>
      <c r="EX67" s="61"/>
      <c r="EY67" s="62"/>
      <c r="EZ67" s="62"/>
      <c r="FA67" s="63"/>
      <c r="FB67" s="62"/>
      <c r="FC67" s="63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</row>
    <row r="68" spans="1:193" ht="15" customHeight="1" x14ac:dyDescent="0.25">
      <c r="A68" s="460"/>
      <c r="B68" s="29" t="str">
        <f>IF(Achats!B66="","",Achats!B66)</f>
        <v>Vannes 3 voies motorisée D50</v>
      </c>
      <c r="C68" s="31"/>
      <c r="D68" s="108"/>
      <c r="E68" s="2"/>
      <c r="F68" s="113"/>
      <c r="G68" s="32"/>
      <c r="H68" s="31"/>
      <c r="I68" s="2"/>
      <c r="J68" s="2"/>
      <c r="K68" s="2"/>
      <c r="L68" s="2">
        <v>1</v>
      </c>
      <c r="M68" s="113"/>
      <c r="N68" s="32"/>
      <c r="O68" s="44"/>
      <c r="P68" s="2"/>
      <c r="Q68" s="42"/>
      <c r="R68" s="49"/>
      <c r="S68" s="50"/>
      <c r="T68" s="299"/>
      <c r="U68" s="51"/>
      <c r="V68" s="62"/>
      <c r="W68" s="62"/>
      <c r="X68" s="62"/>
      <c r="Y68" s="62"/>
      <c r="Z68" s="62"/>
      <c r="AA68" s="62"/>
      <c r="AB68" s="62"/>
      <c r="AC68" s="62"/>
      <c r="AD68" s="62"/>
      <c r="AE68" s="61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3"/>
      <c r="BC68" s="61"/>
      <c r="BD68" s="62"/>
      <c r="BE68" s="62"/>
      <c r="BF68" s="6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3"/>
      <c r="BR68" s="61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3"/>
      <c r="CI68" s="61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3"/>
      <c r="CZ68" s="61"/>
      <c r="DA68" s="62"/>
      <c r="DB68" s="63"/>
      <c r="DC68" s="61"/>
      <c r="DD68" s="62"/>
      <c r="DE68" s="62"/>
      <c r="DF68" s="62"/>
      <c r="DG68" s="62"/>
      <c r="DH68" s="62"/>
      <c r="DI68" s="62"/>
      <c r="DJ68" s="62"/>
      <c r="DK68" s="62"/>
      <c r="DL68" s="62"/>
      <c r="DM68" s="61"/>
      <c r="DN68" s="62"/>
      <c r="DO68" s="63"/>
      <c r="DP68" s="62"/>
      <c r="DQ68" s="63"/>
      <c r="DR68" s="62"/>
      <c r="DS68" s="62"/>
      <c r="DT68" s="62"/>
      <c r="DU68" s="62"/>
      <c r="DV68" s="62"/>
      <c r="DW68" s="62"/>
      <c r="DX68" s="63"/>
      <c r="DY68" s="61"/>
      <c r="DZ68" s="62"/>
      <c r="EA68" s="63"/>
      <c r="EB68" s="61"/>
      <c r="EC68" s="62"/>
      <c r="ED68" s="62"/>
      <c r="EE68" s="62"/>
      <c r="EF68" s="62"/>
      <c r="EG68" s="62">
        <v>1</v>
      </c>
      <c r="EH68" s="62"/>
      <c r="EI68" s="62"/>
      <c r="EJ68" s="63"/>
      <c r="EK68" s="61"/>
      <c r="EL68" s="62"/>
      <c r="EM68" s="63"/>
      <c r="EN68" s="61"/>
      <c r="EO68" s="62"/>
      <c r="EP68" s="62"/>
      <c r="EQ68" s="62"/>
      <c r="ER68" s="62"/>
      <c r="ES68" s="62"/>
      <c r="ET68" s="63"/>
      <c r="EU68" s="62"/>
      <c r="EV68" s="62"/>
      <c r="EW68" s="62"/>
      <c r="EX68" s="61"/>
      <c r="EY68" s="62"/>
      <c r="EZ68" s="62"/>
      <c r="FA68" s="63"/>
      <c r="FB68" s="62"/>
      <c r="FC68" s="63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</row>
    <row r="69" spans="1:193" ht="15" customHeight="1" x14ac:dyDescent="0.25">
      <c r="A69" s="460"/>
      <c r="B69" s="29" t="str">
        <f>IF(Achats!B67="","",Achats!B67)</f>
        <v>Vannes 3 voies motorisée D63</v>
      </c>
      <c r="C69" s="31"/>
      <c r="D69" s="108"/>
      <c r="E69" s="5"/>
      <c r="F69" s="114"/>
      <c r="G69" s="33"/>
      <c r="H69" s="34"/>
      <c r="I69" s="5"/>
      <c r="J69" s="5"/>
      <c r="K69" s="5"/>
      <c r="L69" s="5"/>
      <c r="M69" s="114">
        <v>1</v>
      </c>
      <c r="N69" s="33"/>
      <c r="O69" s="44"/>
      <c r="P69" s="2"/>
      <c r="Q69" s="42"/>
      <c r="R69" s="49"/>
      <c r="S69" s="50"/>
      <c r="T69" s="299"/>
      <c r="U69" s="51"/>
      <c r="V69" s="62"/>
      <c r="W69" s="62"/>
      <c r="X69" s="62"/>
      <c r="Y69" s="62"/>
      <c r="Z69" s="62"/>
      <c r="AA69" s="62"/>
      <c r="AB69" s="62"/>
      <c r="AC69" s="62"/>
      <c r="AD69" s="62"/>
      <c r="AE69" s="61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3"/>
      <c r="BC69" s="61"/>
      <c r="BD69" s="62"/>
      <c r="BE69" s="62"/>
      <c r="BF69" s="6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3"/>
      <c r="BR69" s="61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3"/>
      <c r="CI69" s="61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2"/>
      <c r="CY69" s="63"/>
      <c r="CZ69" s="61"/>
      <c r="DA69" s="62"/>
      <c r="DB69" s="63"/>
      <c r="DC69" s="61"/>
      <c r="DD69" s="62"/>
      <c r="DE69" s="62"/>
      <c r="DF69" s="62"/>
      <c r="DG69" s="62"/>
      <c r="DH69" s="62"/>
      <c r="DI69" s="62"/>
      <c r="DJ69" s="62"/>
      <c r="DK69" s="62"/>
      <c r="DL69" s="62"/>
      <c r="DM69" s="61"/>
      <c r="DN69" s="62"/>
      <c r="DO69" s="63"/>
      <c r="DP69" s="62"/>
      <c r="DQ69" s="63"/>
      <c r="DR69" s="62"/>
      <c r="DS69" s="62"/>
      <c r="DT69" s="62"/>
      <c r="DU69" s="62"/>
      <c r="DV69" s="62"/>
      <c r="DW69" s="62"/>
      <c r="DX69" s="63"/>
      <c r="DY69" s="61"/>
      <c r="DZ69" s="62"/>
      <c r="EA69" s="63"/>
      <c r="EB69" s="61"/>
      <c r="EC69" s="62"/>
      <c r="ED69" s="62"/>
      <c r="EE69" s="62"/>
      <c r="EF69" s="62"/>
      <c r="EG69" s="62"/>
      <c r="EH69" s="62">
        <v>1</v>
      </c>
      <c r="EI69" s="62"/>
      <c r="EJ69" s="63"/>
      <c r="EK69" s="61"/>
      <c r="EL69" s="62"/>
      <c r="EM69" s="63"/>
      <c r="EN69" s="61"/>
      <c r="EO69" s="62"/>
      <c r="EP69" s="62"/>
      <c r="EQ69" s="62"/>
      <c r="ER69" s="62"/>
      <c r="ES69" s="62"/>
      <c r="ET69" s="63"/>
      <c r="EU69" s="62"/>
      <c r="EV69" s="62"/>
      <c r="EW69" s="62"/>
      <c r="EX69" s="61"/>
      <c r="EY69" s="62"/>
      <c r="EZ69" s="62"/>
      <c r="FA69" s="63"/>
      <c r="FB69" s="62"/>
      <c r="FC69" s="63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</row>
    <row r="70" spans="1:193" ht="15" customHeight="1" x14ac:dyDescent="0.25">
      <c r="A70" s="460"/>
      <c r="B70" s="29" t="str">
        <f>IF(Achats!B68="","",Achats!B68)</f>
        <v>Vannes Trappes diam 100</v>
      </c>
      <c r="C70" s="31">
        <v>1</v>
      </c>
      <c r="D70" s="108">
        <v>1</v>
      </c>
      <c r="E70" s="2"/>
      <c r="F70" s="113"/>
      <c r="G70" s="32"/>
      <c r="H70" s="31"/>
      <c r="I70" s="2"/>
      <c r="J70" s="2"/>
      <c r="K70" s="2"/>
      <c r="L70" s="2"/>
      <c r="M70" s="113"/>
      <c r="N70" s="32"/>
      <c r="O70" s="44"/>
      <c r="P70" s="3"/>
      <c r="Q70" s="42"/>
      <c r="R70" s="49"/>
      <c r="S70" s="52"/>
      <c r="T70" s="298"/>
      <c r="U70" s="53"/>
      <c r="V70" s="62"/>
      <c r="W70" s="62"/>
      <c r="X70" s="62"/>
      <c r="Y70" s="62"/>
      <c r="Z70" s="62"/>
      <c r="AA70" s="62"/>
      <c r="AB70" s="62"/>
      <c r="AC70" s="62"/>
      <c r="AD70" s="62"/>
      <c r="AE70" s="61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3"/>
      <c r="BC70" s="61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3"/>
      <c r="BR70" s="61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3"/>
      <c r="CI70" s="61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2"/>
      <c r="CY70" s="63"/>
      <c r="CZ70" s="61"/>
      <c r="DA70" s="62"/>
      <c r="DB70" s="63"/>
      <c r="DC70" s="61"/>
      <c r="DD70" s="62"/>
      <c r="DE70" s="62"/>
      <c r="DF70" s="62"/>
      <c r="DG70" s="62"/>
      <c r="DH70" s="62"/>
      <c r="DI70" s="62"/>
      <c r="DJ70" s="62"/>
      <c r="DK70" s="62"/>
      <c r="DL70" s="62"/>
      <c r="DM70" s="61"/>
      <c r="DN70" s="62"/>
      <c r="DO70" s="63"/>
      <c r="DP70" s="62"/>
      <c r="DQ70" s="63"/>
      <c r="DR70" s="62"/>
      <c r="DS70" s="62"/>
      <c r="DT70" s="62"/>
      <c r="DU70" s="62"/>
      <c r="DV70" s="62"/>
      <c r="DW70" s="62"/>
      <c r="DX70" s="63"/>
      <c r="DY70" s="61"/>
      <c r="DZ70" s="62"/>
      <c r="EA70" s="63"/>
      <c r="EB70" s="61"/>
      <c r="EC70" s="62"/>
      <c r="ED70" s="62"/>
      <c r="EE70" s="62"/>
      <c r="EF70" s="62"/>
      <c r="EG70" s="62"/>
      <c r="EH70" s="62"/>
      <c r="EI70" s="62">
        <v>1</v>
      </c>
      <c r="EJ70" s="63"/>
      <c r="EK70" s="61"/>
      <c r="EL70" s="62"/>
      <c r="EM70" s="63"/>
      <c r="EN70" s="61"/>
      <c r="EO70" s="62"/>
      <c r="EP70" s="62"/>
      <c r="EQ70" s="62"/>
      <c r="ER70" s="62"/>
      <c r="ES70" s="62"/>
      <c r="ET70" s="63"/>
      <c r="EU70" s="62"/>
      <c r="EV70" s="62"/>
      <c r="EW70" s="62"/>
      <c r="EX70" s="61"/>
      <c r="EY70" s="62"/>
      <c r="EZ70" s="62"/>
      <c r="FA70" s="63"/>
      <c r="FB70" s="62"/>
      <c r="FC70" s="63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</row>
    <row r="71" spans="1:193" ht="15" customHeight="1" x14ac:dyDescent="0.25">
      <c r="A71" s="460"/>
      <c r="B71" s="29" t="str">
        <f>IF(Achats!B69="","",Achats!B69)</f>
        <v>Vanne pelle inox</v>
      </c>
      <c r="C71" s="31"/>
      <c r="D71" s="108"/>
      <c r="E71" s="2"/>
      <c r="F71" s="113">
        <v>1</v>
      </c>
      <c r="G71" s="32"/>
      <c r="H71" s="31"/>
      <c r="I71" s="2"/>
      <c r="J71" s="2"/>
      <c r="K71" s="2"/>
      <c r="L71" s="2"/>
      <c r="M71" s="113"/>
      <c r="N71" s="32"/>
      <c r="O71" s="44"/>
      <c r="P71" s="3"/>
      <c r="Q71" s="42"/>
      <c r="R71" s="49"/>
      <c r="S71" s="52"/>
      <c r="T71" s="298"/>
      <c r="U71" s="53"/>
      <c r="V71" s="62"/>
      <c r="W71" s="62"/>
      <c r="X71" s="62"/>
      <c r="Y71" s="62"/>
      <c r="Z71" s="62"/>
      <c r="AA71" s="62"/>
      <c r="AB71" s="62"/>
      <c r="AC71" s="62"/>
      <c r="AD71" s="62"/>
      <c r="AE71" s="61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3"/>
      <c r="BC71" s="61"/>
      <c r="BD71" s="62"/>
      <c r="BE71" s="62"/>
      <c r="BF71" s="6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3"/>
      <c r="BR71" s="61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  <c r="CG71" s="62"/>
      <c r="CH71" s="63"/>
      <c r="CI71" s="61"/>
      <c r="CJ71" s="62"/>
      <c r="CK71" s="62"/>
      <c r="CL71" s="62"/>
      <c r="CM71" s="62"/>
      <c r="CN71" s="62"/>
      <c r="CO71" s="62"/>
      <c r="CP71" s="62"/>
      <c r="CQ71" s="62"/>
      <c r="CR71" s="62"/>
      <c r="CS71" s="62"/>
      <c r="CT71" s="62"/>
      <c r="CU71" s="62"/>
      <c r="CV71" s="62"/>
      <c r="CW71" s="62"/>
      <c r="CX71" s="62"/>
      <c r="CY71" s="63"/>
      <c r="CZ71" s="61"/>
      <c r="DA71" s="62"/>
      <c r="DB71" s="63"/>
      <c r="DC71" s="61"/>
      <c r="DD71" s="62"/>
      <c r="DE71" s="62"/>
      <c r="DF71" s="62"/>
      <c r="DG71" s="62"/>
      <c r="DH71" s="62"/>
      <c r="DI71" s="62"/>
      <c r="DJ71" s="62"/>
      <c r="DK71" s="62"/>
      <c r="DL71" s="62"/>
      <c r="DM71" s="61"/>
      <c r="DN71" s="62"/>
      <c r="DO71" s="63"/>
      <c r="DP71" s="62"/>
      <c r="DQ71" s="63"/>
      <c r="DR71" s="62"/>
      <c r="DS71" s="62"/>
      <c r="DT71" s="62"/>
      <c r="DU71" s="62"/>
      <c r="DV71" s="62"/>
      <c r="DW71" s="62"/>
      <c r="DX71" s="63"/>
      <c r="DY71" s="61"/>
      <c r="DZ71" s="62"/>
      <c r="EA71" s="63"/>
      <c r="EB71" s="61"/>
      <c r="EC71" s="62"/>
      <c r="ED71" s="62"/>
      <c r="EE71" s="62"/>
      <c r="EF71" s="62"/>
      <c r="EG71" s="62"/>
      <c r="EH71" s="62"/>
      <c r="EI71" s="62"/>
      <c r="EJ71" s="63"/>
      <c r="EK71" s="61"/>
      <c r="EL71" s="62"/>
      <c r="EM71" s="63"/>
      <c r="EN71" s="61"/>
      <c r="EO71" s="62"/>
      <c r="EP71" s="62"/>
      <c r="EQ71" s="62"/>
      <c r="ER71" s="62"/>
      <c r="ES71" s="62"/>
      <c r="ET71" s="63"/>
      <c r="EU71" s="62"/>
      <c r="EV71" s="62"/>
      <c r="EW71" s="62"/>
      <c r="EX71" s="61"/>
      <c r="EY71" s="62"/>
      <c r="EZ71" s="62"/>
      <c r="FA71" s="63"/>
      <c r="FB71" s="62"/>
      <c r="FC71" s="63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</row>
    <row r="72" spans="1:193" s="14" customFormat="1" ht="15" customHeight="1" x14ac:dyDescent="0.25">
      <c r="A72" s="460"/>
      <c r="B72" s="163" t="str">
        <f>IF(Achats!B70="","",Achats!B70)</f>
        <v/>
      </c>
      <c r="C72" s="164"/>
      <c r="D72" s="165"/>
      <c r="E72" s="75"/>
      <c r="F72" s="166"/>
      <c r="G72" s="167"/>
      <c r="H72" s="164"/>
      <c r="I72" s="75"/>
      <c r="J72" s="75"/>
      <c r="K72" s="75"/>
      <c r="L72" s="75"/>
      <c r="M72" s="166"/>
      <c r="N72" s="167"/>
      <c r="O72" s="178"/>
      <c r="P72" s="75"/>
      <c r="Q72" s="167"/>
      <c r="R72" s="168"/>
      <c r="S72" s="169"/>
      <c r="T72" s="300"/>
      <c r="U72" s="170"/>
      <c r="V72" s="172"/>
      <c r="W72" s="172"/>
      <c r="X72" s="172"/>
      <c r="Y72" s="172"/>
      <c r="Z72" s="172"/>
      <c r="AA72" s="172"/>
      <c r="AB72" s="172"/>
      <c r="AC72" s="172"/>
      <c r="AD72" s="172"/>
      <c r="AE72" s="171"/>
      <c r="AF72" s="172"/>
      <c r="AG72" s="172"/>
      <c r="AH72" s="172"/>
      <c r="AI72" s="172"/>
      <c r="AJ72" s="172"/>
      <c r="AK72" s="172"/>
      <c r="AL72" s="172"/>
      <c r="AM72" s="172"/>
      <c r="AN72" s="172"/>
      <c r="AO72" s="172"/>
      <c r="AP72" s="172"/>
      <c r="AQ72" s="172"/>
      <c r="AR72" s="172"/>
      <c r="AS72" s="172"/>
      <c r="AT72" s="172"/>
      <c r="AU72" s="172"/>
      <c r="AV72" s="172"/>
      <c r="AW72" s="172"/>
      <c r="AX72" s="172"/>
      <c r="AY72" s="172"/>
      <c r="AZ72" s="172"/>
      <c r="BA72" s="172"/>
      <c r="BB72" s="173"/>
      <c r="BC72" s="171"/>
      <c r="BD72" s="172"/>
      <c r="BE72" s="172"/>
      <c r="BF72" s="172"/>
      <c r="BG72" s="172"/>
      <c r="BH72" s="172"/>
      <c r="BI72" s="172"/>
      <c r="BJ72" s="172"/>
      <c r="BK72" s="172"/>
      <c r="BL72" s="172"/>
      <c r="BM72" s="172"/>
      <c r="BN72" s="172"/>
      <c r="BO72" s="172"/>
      <c r="BP72" s="172"/>
      <c r="BQ72" s="173"/>
      <c r="BR72" s="171"/>
      <c r="BS72" s="172"/>
      <c r="BT72" s="172"/>
      <c r="BU72" s="172"/>
      <c r="BV72" s="172"/>
      <c r="BW72" s="172"/>
      <c r="BX72" s="172"/>
      <c r="BY72" s="172"/>
      <c r="BZ72" s="172"/>
      <c r="CA72" s="172"/>
      <c r="CB72" s="172"/>
      <c r="CC72" s="172"/>
      <c r="CD72" s="172"/>
      <c r="CE72" s="172"/>
      <c r="CF72" s="172"/>
      <c r="CG72" s="172"/>
      <c r="CH72" s="173"/>
      <c r="CI72" s="171"/>
      <c r="CJ72" s="172"/>
      <c r="CK72" s="172"/>
      <c r="CL72" s="172"/>
      <c r="CM72" s="172"/>
      <c r="CN72" s="172"/>
      <c r="CO72" s="172"/>
      <c r="CP72" s="172"/>
      <c r="CQ72" s="172"/>
      <c r="CR72" s="172"/>
      <c r="CS72" s="172"/>
      <c r="CT72" s="172"/>
      <c r="CU72" s="172"/>
      <c r="CV72" s="172"/>
      <c r="CW72" s="172"/>
      <c r="CX72" s="172"/>
      <c r="CY72" s="173"/>
      <c r="CZ72" s="171"/>
      <c r="DA72" s="172"/>
      <c r="DB72" s="173"/>
      <c r="DC72" s="171"/>
      <c r="DD72" s="172"/>
      <c r="DE72" s="172"/>
      <c r="DF72" s="172"/>
      <c r="DG72" s="172"/>
      <c r="DH72" s="172"/>
      <c r="DI72" s="172"/>
      <c r="DJ72" s="172"/>
      <c r="DK72" s="172"/>
      <c r="DL72" s="172"/>
      <c r="DM72" s="171"/>
      <c r="DN72" s="172"/>
      <c r="DO72" s="173"/>
      <c r="DP72" s="172"/>
      <c r="DQ72" s="173"/>
      <c r="DR72" s="172"/>
      <c r="DS72" s="172"/>
      <c r="DT72" s="172"/>
      <c r="DU72" s="172"/>
      <c r="DV72" s="172"/>
      <c r="DW72" s="172"/>
      <c r="DX72" s="173"/>
      <c r="DY72" s="171"/>
      <c r="DZ72" s="172"/>
      <c r="EA72" s="173"/>
      <c r="EB72" s="171"/>
      <c r="EC72" s="172"/>
      <c r="ED72" s="172"/>
      <c r="EE72" s="172"/>
      <c r="EF72" s="172"/>
      <c r="EG72" s="172"/>
      <c r="EH72" s="172"/>
      <c r="EI72" s="172"/>
      <c r="EJ72" s="173"/>
      <c r="EK72" s="171"/>
      <c r="EL72" s="172"/>
      <c r="EM72" s="173"/>
      <c r="EN72" s="171"/>
      <c r="EO72" s="172"/>
      <c r="EP72" s="172"/>
      <c r="EQ72" s="172"/>
      <c r="ER72" s="172"/>
      <c r="ES72" s="172"/>
      <c r="ET72" s="173"/>
      <c r="EU72" s="172"/>
      <c r="EV72" s="172"/>
      <c r="EW72" s="172"/>
      <c r="EX72" s="171"/>
      <c r="EY72" s="172"/>
      <c r="EZ72" s="172"/>
      <c r="FA72" s="173"/>
      <c r="FB72" s="172"/>
      <c r="FC72" s="173"/>
    </row>
    <row r="73" spans="1:193" ht="15" customHeight="1" x14ac:dyDescent="0.25">
      <c r="A73" s="460" t="str">
        <f>Achats!A71</f>
        <v>Joints</v>
      </c>
      <c r="B73" s="29" t="str">
        <f>IF(Achats!B71="","",Achats!B71)</f>
        <v>Joints Forsheda 50</v>
      </c>
      <c r="C73" s="31"/>
      <c r="D73" s="108"/>
      <c r="E73" s="2"/>
      <c r="F73" s="113"/>
      <c r="G73" s="32"/>
      <c r="H73" s="31">
        <v>3</v>
      </c>
      <c r="I73" s="2"/>
      <c r="J73" s="2">
        <v>3</v>
      </c>
      <c r="K73" s="2"/>
      <c r="L73" s="2">
        <v>3</v>
      </c>
      <c r="M73" s="113"/>
      <c r="N73" s="32"/>
      <c r="O73" s="45"/>
      <c r="P73" s="2"/>
      <c r="Q73" s="42"/>
      <c r="R73" s="49">
        <v>1</v>
      </c>
      <c r="S73" s="50"/>
      <c r="T73" s="299"/>
      <c r="U73" s="51"/>
      <c r="V73" s="62"/>
      <c r="W73" s="62"/>
      <c r="X73" s="62"/>
      <c r="Y73" s="62"/>
      <c r="Z73" s="62"/>
      <c r="AA73" s="62"/>
      <c r="AB73" s="62"/>
      <c r="AC73" s="62"/>
      <c r="AD73" s="62"/>
      <c r="AE73" s="61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3"/>
      <c r="BC73" s="61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3"/>
      <c r="BR73" s="61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3"/>
      <c r="CI73" s="61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3"/>
      <c r="CZ73" s="61"/>
      <c r="DA73" s="62"/>
      <c r="DB73" s="63"/>
      <c r="DC73" s="61"/>
      <c r="DD73" s="62"/>
      <c r="DE73" s="62"/>
      <c r="DF73" s="62"/>
      <c r="DG73" s="62"/>
      <c r="DH73" s="62"/>
      <c r="DI73" s="62"/>
      <c r="DJ73" s="62"/>
      <c r="DK73" s="62"/>
      <c r="DL73" s="62"/>
      <c r="DM73" s="61"/>
      <c r="DN73" s="62"/>
      <c r="DO73" s="63"/>
      <c r="DP73" s="62"/>
      <c r="DQ73" s="63"/>
      <c r="DR73" s="62"/>
      <c r="DS73" s="62"/>
      <c r="DT73" s="62"/>
      <c r="DU73" s="62"/>
      <c r="DV73" s="62"/>
      <c r="DW73" s="62"/>
      <c r="DX73" s="63"/>
      <c r="DY73" s="61"/>
      <c r="DZ73" s="62"/>
      <c r="EA73" s="63"/>
      <c r="EB73" s="61"/>
      <c r="EC73" s="62"/>
      <c r="ED73" s="62"/>
      <c r="EE73" s="62"/>
      <c r="EF73" s="62"/>
      <c r="EG73" s="62"/>
      <c r="EH73" s="62"/>
      <c r="EI73" s="62"/>
      <c r="EJ73" s="63"/>
      <c r="EK73" s="61"/>
      <c r="EL73" s="62"/>
      <c r="EM73" s="63"/>
      <c r="EN73" s="61">
        <v>1</v>
      </c>
      <c r="EO73" s="62"/>
      <c r="EP73" s="62"/>
      <c r="EQ73" s="62"/>
      <c r="ER73" s="62"/>
      <c r="ES73" s="62"/>
      <c r="ET73" s="63"/>
      <c r="EU73" s="62"/>
      <c r="EV73" s="62"/>
      <c r="EW73" s="62"/>
      <c r="EX73" s="61"/>
      <c r="EY73" s="62"/>
      <c r="EZ73" s="62"/>
      <c r="FA73" s="63"/>
      <c r="FB73" s="62"/>
      <c r="FC73" s="63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</row>
    <row r="74" spans="1:193" ht="15" customHeight="1" x14ac:dyDescent="0.25">
      <c r="A74" s="460"/>
      <c r="B74" s="29" t="str">
        <f>IF(Achats!B72="","",Achats!B72)</f>
        <v>Joints Forsheda 63</v>
      </c>
      <c r="C74" s="31"/>
      <c r="D74" s="108"/>
      <c r="E74" s="2"/>
      <c r="F74" s="113"/>
      <c r="G74" s="32"/>
      <c r="H74" s="31"/>
      <c r="I74" s="2">
        <v>3</v>
      </c>
      <c r="J74" s="2"/>
      <c r="K74" s="2">
        <v>3</v>
      </c>
      <c r="L74" s="2"/>
      <c r="M74" s="113">
        <v>3</v>
      </c>
      <c r="N74" s="32"/>
      <c r="O74" s="45"/>
      <c r="P74" s="2"/>
      <c r="Q74" s="42"/>
      <c r="R74" s="49"/>
      <c r="S74" s="50"/>
      <c r="T74" s="299"/>
      <c r="U74" s="51"/>
      <c r="V74" s="62"/>
      <c r="W74" s="62"/>
      <c r="X74" s="62"/>
      <c r="Y74" s="62"/>
      <c r="Z74" s="62"/>
      <c r="AA74" s="62"/>
      <c r="AB74" s="62"/>
      <c r="AC74" s="62"/>
      <c r="AD74" s="62"/>
      <c r="AE74" s="61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3"/>
      <c r="BC74" s="61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3"/>
      <c r="BR74" s="61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3"/>
      <c r="CI74" s="61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3"/>
      <c r="CZ74" s="61"/>
      <c r="DA74" s="62"/>
      <c r="DB74" s="63"/>
      <c r="DC74" s="61"/>
      <c r="DD74" s="62"/>
      <c r="DE74" s="62"/>
      <c r="DF74" s="62"/>
      <c r="DG74" s="62"/>
      <c r="DH74" s="62"/>
      <c r="DI74" s="62"/>
      <c r="DJ74" s="62"/>
      <c r="DK74" s="62"/>
      <c r="DL74" s="62"/>
      <c r="DM74" s="61"/>
      <c r="DN74" s="62"/>
      <c r="DO74" s="63"/>
      <c r="DP74" s="62"/>
      <c r="DQ74" s="63"/>
      <c r="DR74" s="62"/>
      <c r="DS74" s="62"/>
      <c r="DT74" s="62"/>
      <c r="DU74" s="62"/>
      <c r="DV74" s="62"/>
      <c r="DW74" s="62"/>
      <c r="DX74" s="63"/>
      <c r="DY74" s="61"/>
      <c r="DZ74" s="62"/>
      <c r="EA74" s="63"/>
      <c r="EB74" s="61"/>
      <c r="EC74" s="62"/>
      <c r="ED74" s="62"/>
      <c r="EE74" s="62"/>
      <c r="EF74" s="62"/>
      <c r="EG74" s="62"/>
      <c r="EH74" s="62"/>
      <c r="EI74" s="62"/>
      <c r="EJ74" s="63"/>
      <c r="EK74" s="61"/>
      <c r="EL74" s="62"/>
      <c r="EM74" s="63"/>
      <c r="EN74" s="61"/>
      <c r="EO74" s="62">
        <v>1</v>
      </c>
      <c r="EP74" s="62"/>
      <c r="EQ74" s="62"/>
      <c r="ER74" s="62"/>
      <c r="ES74" s="62"/>
      <c r="ET74" s="63"/>
      <c r="EU74" s="62"/>
      <c r="EV74" s="62"/>
      <c r="EW74" s="62"/>
      <c r="EX74" s="61"/>
      <c r="EY74" s="62"/>
      <c r="EZ74" s="62"/>
      <c r="FA74" s="63"/>
      <c r="FB74" s="62"/>
      <c r="FC74" s="63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</row>
    <row r="75" spans="1:193" ht="15" customHeight="1" x14ac:dyDescent="0.25">
      <c r="A75" s="460"/>
      <c r="B75" s="29" t="str">
        <f>IF(Achats!B73="","",Achats!B73)</f>
        <v>Joints Forsheda 100</v>
      </c>
      <c r="C75" s="31"/>
      <c r="D75" s="108"/>
      <c r="E75" s="2"/>
      <c r="F75" s="113">
        <v>1</v>
      </c>
      <c r="G75" s="32"/>
      <c r="H75" s="31"/>
      <c r="I75" s="2"/>
      <c r="J75" s="2"/>
      <c r="K75" s="2"/>
      <c r="L75" s="2"/>
      <c r="M75" s="113"/>
      <c r="N75" s="32"/>
      <c r="O75" s="45"/>
      <c r="P75" s="2"/>
      <c r="Q75" s="42"/>
      <c r="R75" s="49"/>
      <c r="S75" s="50">
        <v>1</v>
      </c>
      <c r="T75" s="299"/>
      <c r="U75" s="51"/>
      <c r="V75" s="62"/>
      <c r="W75" s="62"/>
      <c r="X75" s="62"/>
      <c r="Y75" s="62"/>
      <c r="Z75" s="62"/>
      <c r="AA75" s="62"/>
      <c r="AB75" s="62"/>
      <c r="AC75" s="62"/>
      <c r="AD75" s="62"/>
      <c r="AE75" s="61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3"/>
      <c r="BC75" s="61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3"/>
      <c r="BR75" s="61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3"/>
      <c r="CI75" s="61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3"/>
      <c r="CZ75" s="61"/>
      <c r="DA75" s="62"/>
      <c r="DB75" s="63"/>
      <c r="DC75" s="61">
        <v>1</v>
      </c>
      <c r="DD75" s="62">
        <v>1</v>
      </c>
      <c r="DE75" s="62">
        <v>1</v>
      </c>
      <c r="DF75" s="62">
        <v>2</v>
      </c>
      <c r="DG75" s="62">
        <v>2</v>
      </c>
      <c r="DH75" s="62">
        <v>2</v>
      </c>
      <c r="DI75" s="62">
        <v>4</v>
      </c>
      <c r="DJ75" s="62">
        <v>4</v>
      </c>
      <c r="DK75" s="62">
        <v>8</v>
      </c>
      <c r="DL75" s="62"/>
      <c r="DM75" s="61"/>
      <c r="DN75" s="62"/>
      <c r="DO75" s="63"/>
      <c r="DP75" s="62"/>
      <c r="DQ75" s="63"/>
      <c r="DR75" s="62"/>
      <c r="DS75" s="62"/>
      <c r="DT75" s="62"/>
      <c r="DU75" s="62"/>
      <c r="DV75" s="62"/>
      <c r="DW75" s="62"/>
      <c r="DX75" s="63"/>
      <c r="DY75" s="61"/>
      <c r="DZ75" s="62"/>
      <c r="EA75" s="63"/>
      <c r="EB75" s="61"/>
      <c r="EC75" s="62"/>
      <c r="ED75" s="62"/>
      <c r="EE75" s="62"/>
      <c r="EF75" s="62"/>
      <c r="EG75" s="62"/>
      <c r="EH75" s="62"/>
      <c r="EI75" s="62"/>
      <c r="EJ75" s="63"/>
      <c r="EK75" s="61"/>
      <c r="EL75" s="62"/>
      <c r="EM75" s="63"/>
      <c r="EN75" s="61"/>
      <c r="EO75" s="62"/>
      <c r="EP75" s="62">
        <v>1</v>
      </c>
      <c r="EQ75" s="62"/>
      <c r="ER75" s="62"/>
      <c r="ES75" s="62"/>
      <c r="ET75" s="63"/>
      <c r="EU75" s="62"/>
      <c r="EV75" s="62"/>
      <c r="EW75" s="62"/>
      <c r="EX75" s="61"/>
      <c r="EY75" s="62"/>
      <c r="EZ75" s="62"/>
      <c r="FA75" s="63"/>
      <c r="FB75" s="62"/>
      <c r="FC75" s="63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</row>
    <row r="76" spans="1:193" ht="15" customHeight="1" x14ac:dyDescent="0.25">
      <c r="A76" s="460"/>
      <c r="B76" s="29" t="str">
        <f>IF(Achats!B74="","",Achats!B74)</f>
        <v>Traversées de parois D50</v>
      </c>
      <c r="C76" s="31"/>
      <c r="D76" s="108"/>
      <c r="E76" s="2"/>
      <c r="F76" s="113"/>
      <c r="G76" s="32"/>
      <c r="H76" s="31"/>
      <c r="I76" s="2"/>
      <c r="J76" s="2"/>
      <c r="K76" s="2"/>
      <c r="L76" s="2"/>
      <c r="M76" s="113"/>
      <c r="N76" s="32"/>
      <c r="O76" s="45"/>
      <c r="P76" s="2"/>
      <c r="Q76" s="42"/>
      <c r="R76" s="49"/>
      <c r="S76" s="50"/>
      <c r="T76" s="299"/>
      <c r="U76" s="51"/>
      <c r="V76" s="62"/>
      <c r="W76" s="62"/>
      <c r="X76" s="62"/>
      <c r="Y76" s="62"/>
      <c r="Z76" s="62"/>
      <c r="AA76" s="62"/>
      <c r="AB76" s="62"/>
      <c r="AC76" s="62"/>
      <c r="AD76" s="62"/>
      <c r="AE76" s="61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3"/>
      <c r="BC76" s="61">
        <v>1</v>
      </c>
      <c r="BD76" s="62">
        <v>1</v>
      </c>
      <c r="BE76" s="62">
        <v>1</v>
      </c>
      <c r="BF76" s="62">
        <v>1</v>
      </c>
      <c r="BG76" s="62">
        <v>1</v>
      </c>
      <c r="BH76" s="62">
        <v>1</v>
      </c>
      <c r="BI76" s="62">
        <v>1</v>
      </c>
      <c r="BJ76" s="62">
        <v>1</v>
      </c>
      <c r="BK76" s="62">
        <v>1</v>
      </c>
      <c r="BL76" s="62">
        <v>1</v>
      </c>
      <c r="BM76" s="62">
        <v>1</v>
      </c>
      <c r="BN76" s="62">
        <v>1</v>
      </c>
      <c r="BO76" s="62">
        <v>1</v>
      </c>
      <c r="BP76" s="62">
        <v>1</v>
      </c>
      <c r="BQ76" s="63"/>
      <c r="BR76" s="61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3"/>
      <c r="CI76" s="61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3"/>
      <c r="CZ76" s="61"/>
      <c r="DA76" s="62"/>
      <c r="DB76" s="63"/>
      <c r="DC76" s="61"/>
      <c r="DD76" s="62"/>
      <c r="DE76" s="62"/>
      <c r="DF76" s="62"/>
      <c r="DG76" s="62"/>
      <c r="DH76" s="62"/>
      <c r="DI76" s="62"/>
      <c r="DJ76" s="62"/>
      <c r="DK76" s="62"/>
      <c r="DL76" s="62"/>
      <c r="DM76" s="61"/>
      <c r="DN76" s="62"/>
      <c r="DO76" s="63"/>
      <c r="DP76" s="62"/>
      <c r="DQ76" s="63"/>
      <c r="DR76" s="62"/>
      <c r="DS76" s="62"/>
      <c r="DT76" s="62"/>
      <c r="DU76" s="62"/>
      <c r="DV76" s="62"/>
      <c r="DW76" s="62"/>
      <c r="DX76" s="63"/>
      <c r="DY76" s="61"/>
      <c r="DZ76" s="62"/>
      <c r="EA76" s="63"/>
      <c r="EB76" s="61"/>
      <c r="EC76" s="62"/>
      <c r="ED76" s="62"/>
      <c r="EE76" s="62"/>
      <c r="EF76" s="62"/>
      <c r="EG76" s="62"/>
      <c r="EH76" s="62"/>
      <c r="EI76" s="62"/>
      <c r="EJ76" s="63"/>
      <c r="EK76" s="61"/>
      <c r="EL76" s="62"/>
      <c r="EM76" s="63"/>
      <c r="EN76" s="61"/>
      <c r="EO76" s="62"/>
      <c r="EP76" s="62"/>
      <c r="EQ76" s="62">
        <v>1</v>
      </c>
      <c r="ER76" s="62"/>
      <c r="ES76" s="62"/>
      <c r="ET76" s="63"/>
      <c r="EU76" s="62"/>
      <c r="EV76" s="62"/>
      <c r="EW76" s="62"/>
      <c r="EX76" s="61"/>
      <c r="EY76" s="62"/>
      <c r="EZ76" s="62"/>
      <c r="FA76" s="63"/>
      <c r="FB76" s="62"/>
      <c r="FC76" s="63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</row>
    <row r="77" spans="1:193" ht="15" customHeight="1" x14ac:dyDescent="0.25">
      <c r="A77" s="460"/>
      <c r="B77" s="29" t="str">
        <f>IF(Achats!B75="","",Achats!B75)</f>
        <v>Traversée de parois D63</v>
      </c>
      <c r="C77" s="31"/>
      <c r="D77" s="108"/>
      <c r="E77" s="2"/>
      <c r="F77" s="113"/>
      <c r="G77" s="32"/>
      <c r="H77" s="31"/>
      <c r="I77" s="2"/>
      <c r="J77" s="2"/>
      <c r="K77" s="2"/>
      <c r="L77" s="2"/>
      <c r="M77" s="113"/>
      <c r="N77" s="32"/>
      <c r="O77" s="45"/>
      <c r="P77" s="2"/>
      <c r="Q77" s="42"/>
      <c r="R77" s="49"/>
      <c r="S77" s="50"/>
      <c r="T77" s="299"/>
      <c r="U77" s="51"/>
      <c r="V77" s="62"/>
      <c r="W77" s="62"/>
      <c r="X77" s="62"/>
      <c r="Y77" s="62"/>
      <c r="Z77" s="62"/>
      <c r="AA77" s="62"/>
      <c r="AB77" s="62"/>
      <c r="AC77" s="62"/>
      <c r="AD77" s="62"/>
      <c r="AE77" s="61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3"/>
      <c r="BC77" s="61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3"/>
      <c r="BR77" s="61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3"/>
      <c r="CI77" s="61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3"/>
      <c r="CZ77" s="61"/>
      <c r="DA77" s="62"/>
      <c r="DB77" s="63"/>
      <c r="DC77" s="61"/>
      <c r="DD77" s="62"/>
      <c r="DE77" s="62"/>
      <c r="DF77" s="62"/>
      <c r="DG77" s="62"/>
      <c r="DH77" s="62"/>
      <c r="DI77" s="62"/>
      <c r="DJ77" s="62"/>
      <c r="DK77" s="62"/>
      <c r="DL77" s="62"/>
      <c r="DM77" s="61"/>
      <c r="DN77" s="62"/>
      <c r="DO77" s="63"/>
      <c r="DP77" s="62"/>
      <c r="DQ77" s="63"/>
      <c r="DR77" s="62"/>
      <c r="DS77" s="62"/>
      <c r="DT77" s="62"/>
      <c r="DU77" s="62"/>
      <c r="DV77" s="62"/>
      <c r="DW77" s="62"/>
      <c r="DX77" s="63"/>
      <c r="DY77" s="61"/>
      <c r="DZ77" s="62"/>
      <c r="EA77" s="63"/>
      <c r="EB77" s="61"/>
      <c r="EC77" s="62"/>
      <c r="ED77" s="62"/>
      <c r="EE77" s="62"/>
      <c r="EF77" s="62"/>
      <c r="EG77" s="62"/>
      <c r="EH77" s="62"/>
      <c r="EI77" s="62"/>
      <c r="EJ77" s="63"/>
      <c r="EK77" s="61"/>
      <c r="EL77" s="62"/>
      <c r="EM77" s="63"/>
      <c r="EN77" s="61"/>
      <c r="EO77" s="62"/>
      <c r="EP77" s="62"/>
      <c r="EQ77" s="62"/>
      <c r="ER77" s="62">
        <v>1</v>
      </c>
      <c r="ES77" s="62"/>
      <c r="ET77" s="63"/>
      <c r="EU77" s="62"/>
      <c r="EV77" s="62"/>
      <c r="EW77" s="62"/>
      <c r="EX77" s="61"/>
      <c r="EY77" s="62"/>
      <c r="EZ77" s="62"/>
      <c r="FA77" s="63"/>
      <c r="FB77" s="62"/>
      <c r="FC77" s="63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</row>
    <row r="78" spans="1:193" ht="15" customHeight="1" x14ac:dyDescent="0.25">
      <c r="A78" s="460"/>
      <c r="B78" s="29" t="str">
        <f>IF(Achats!B76="","",Achats!B76)</f>
        <v>Traversées de parois D110</v>
      </c>
      <c r="C78" s="31"/>
      <c r="D78" s="108"/>
      <c r="E78" s="2"/>
      <c r="F78" s="113"/>
      <c r="G78" s="32"/>
      <c r="H78" s="31"/>
      <c r="I78" s="2"/>
      <c r="J78" s="2"/>
      <c r="K78" s="2"/>
      <c r="L78" s="2"/>
      <c r="M78" s="113"/>
      <c r="N78" s="32"/>
      <c r="O78" s="45"/>
      <c r="P78" s="2"/>
      <c r="Q78" s="42"/>
      <c r="R78" s="49"/>
      <c r="S78" s="50"/>
      <c r="T78" s="299"/>
      <c r="U78" s="51"/>
      <c r="V78" s="62"/>
      <c r="W78" s="62"/>
      <c r="X78" s="62"/>
      <c r="Y78" s="62"/>
      <c r="Z78" s="62"/>
      <c r="AA78" s="62"/>
      <c r="AB78" s="62"/>
      <c r="AC78" s="62"/>
      <c r="AD78" s="62"/>
      <c r="AE78" s="61">
        <v>1</v>
      </c>
      <c r="AF78" s="62">
        <v>1</v>
      </c>
      <c r="AG78" s="62">
        <v>1</v>
      </c>
      <c r="AH78" s="62">
        <v>1</v>
      </c>
      <c r="AI78" s="62">
        <v>1</v>
      </c>
      <c r="AJ78" s="62">
        <v>1</v>
      </c>
      <c r="AK78" s="62">
        <v>1</v>
      </c>
      <c r="AL78" s="62">
        <v>1</v>
      </c>
      <c r="AM78" s="62">
        <v>1</v>
      </c>
      <c r="AN78" s="62">
        <v>1</v>
      </c>
      <c r="AO78" s="62">
        <v>1</v>
      </c>
      <c r="AP78" s="62">
        <v>1</v>
      </c>
      <c r="AQ78" s="62">
        <v>1</v>
      </c>
      <c r="AR78" s="62">
        <v>1</v>
      </c>
      <c r="AS78" s="62">
        <v>1</v>
      </c>
      <c r="AT78" s="62">
        <v>1</v>
      </c>
      <c r="AU78" s="62">
        <v>1</v>
      </c>
      <c r="AV78" s="62">
        <v>1</v>
      </c>
      <c r="AW78" s="62">
        <v>1</v>
      </c>
      <c r="AX78" s="62">
        <v>1</v>
      </c>
      <c r="AY78" s="62">
        <v>1</v>
      </c>
      <c r="AZ78" s="62">
        <v>1</v>
      </c>
      <c r="BA78" s="62">
        <v>1</v>
      </c>
      <c r="BB78" s="63"/>
      <c r="BC78" s="61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3"/>
      <c r="BR78" s="61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3"/>
      <c r="CI78" s="61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3"/>
      <c r="CZ78" s="61"/>
      <c r="DA78" s="62"/>
      <c r="DB78" s="63"/>
      <c r="DC78" s="61"/>
      <c r="DD78" s="62"/>
      <c r="DE78" s="62"/>
      <c r="DF78" s="62"/>
      <c r="DG78" s="62"/>
      <c r="DH78" s="62"/>
      <c r="DI78" s="62"/>
      <c r="DJ78" s="62"/>
      <c r="DK78" s="62"/>
      <c r="DL78" s="62"/>
      <c r="DM78" s="61"/>
      <c r="DN78" s="62"/>
      <c r="DO78" s="63"/>
      <c r="DP78" s="62"/>
      <c r="DQ78" s="63"/>
      <c r="DR78" s="62"/>
      <c r="DS78" s="62"/>
      <c r="DT78" s="62"/>
      <c r="DU78" s="62"/>
      <c r="DV78" s="62"/>
      <c r="DW78" s="62"/>
      <c r="DX78" s="63"/>
      <c r="DY78" s="61"/>
      <c r="DZ78" s="62"/>
      <c r="EA78" s="63"/>
      <c r="EB78" s="61"/>
      <c r="EC78" s="62"/>
      <c r="ED78" s="62"/>
      <c r="EE78" s="62"/>
      <c r="EF78" s="62"/>
      <c r="EG78" s="62"/>
      <c r="EH78" s="62"/>
      <c r="EI78" s="62"/>
      <c r="EJ78" s="63"/>
      <c r="EK78" s="61"/>
      <c r="EL78" s="62"/>
      <c r="EM78" s="63"/>
      <c r="EN78" s="61"/>
      <c r="EO78" s="62"/>
      <c r="EP78" s="62"/>
      <c r="EQ78" s="62"/>
      <c r="ER78" s="62"/>
      <c r="ES78" s="62">
        <v>1</v>
      </c>
      <c r="ET78" s="63"/>
      <c r="EU78" s="62"/>
      <c r="EV78" s="62"/>
      <c r="EW78" s="62"/>
      <c r="EX78" s="61"/>
      <c r="EY78" s="62"/>
      <c r="EZ78" s="62"/>
      <c r="FA78" s="63"/>
      <c r="FB78" s="62"/>
      <c r="FC78" s="63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</row>
    <row r="79" spans="1:193" ht="15" customHeight="1" x14ac:dyDescent="0.25">
      <c r="A79" s="460"/>
      <c r="B79" s="29" t="str">
        <f>IF(Achats!B77="","",Achats!B77)</f>
        <v>Joint boudin pour pelle inox</v>
      </c>
      <c r="C79" s="31"/>
      <c r="D79" s="108"/>
      <c r="E79" s="2"/>
      <c r="F79" s="113">
        <v>1</v>
      </c>
      <c r="G79" s="32"/>
      <c r="H79" s="31"/>
      <c r="I79" s="2"/>
      <c r="J79" s="2"/>
      <c r="K79" s="2"/>
      <c r="L79" s="2"/>
      <c r="M79" s="113"/>
      <c r="N79" s="32"/>
      <c r="O79" s="45"/>
      <c r="P79" s="2"/>
      <c r="Q79" s="42"/>
      <c r="R79" s="49"/>
      <c r="S79" s="50"/>
      <c r="T79" s="299"/>
      <c r="U79" s="51"/>
      <c r="V79" s="62"/>
      <c r="W79" s="62"/>
      <c r="X79" s="62"/>
      <c r="Y79" s="62"/>
      <c r="Z79" s="62"/>
      <c r="AA79" s="62"/>
      <c r="AB79" s="62"/>
      <c r="AC79" s="62"/>
      <c r="AD79" s="62"/>
      <c r="AE79" s="61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3"/>
      <c r="BC79" s="61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3"/>
      <c r="BR79" s="61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3"/>
      <c r="CI79" s="61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3"/>
      <c r="CZ79" s="61"/>
      <c r="DA79" s="62"/>
      <c r="DB79" s="63"/>
      <c r="DC79" s="61"/>
      <c r="DD79" s="62"/>
      <c r="DE79" s="62"/>
      <c r="DF79" s="62"/>
      <c r="DG79" s="62"/>
      <c r="DH79" s="62"/>
      <c r="DI79" s="62"/>
      <c r="DJ79" s="62"/>
      <c r="DK79" s="62"/>
      <c r="DL79" s="62"/>
      <c r="DM79" s="61"/>
      <c r="DN79" s="62"/>
      <c r="DO79" s="63"/>
      <c r="DP79" s="62"/>
      <c r="DQ79" s="63"/>
      <c r="DR79" s="62"/>
      <c r="DS79" s="62"/>
      <c r="DT79" s="62"/>
      <c r="DU79" s="62"/>
      <c r="DV79" s="62"/>
      <c r="DW79" s="62"/>
      <c r="DX79" s="63"/>
      <c r="DY79" s="61"/>
      <c r="DZ79" s="62"/>
      <c r="EA79" s="63"/>
      <c r="EB79" s="61"/>
      <c r="EC79" s="62"/>
      <c r="ED79" s="62"/>
      <c r="EE79" s="62"/>
      <c r="EF79" s="62"/>
      <c r="EG79" s="62"/>
      <c r="EH79" s="62"/>
      <c r="EI79" s="62"/>
      <c r="EJ79" s="63"/>
      <c r="EK79" s="61"/>
      <c r="EL79" s="62"/>
      <c r="EM79" s="63"/>
      <c r="EN79" s="61"/>
      <c r="EO79" s="62"/>
      <c r="EP79" s="62"/>
      <c r="EQ79" s="62"/>
      <c r="ER79" s="62"/>
      <c r="ES79" s="62"/>
      <c r="ET79" s="63"/>
      <c r="EU79" s="62"/>
      <c r="EV79" s="62"/>
      <c r="EW79" s="62"/>
      <c r="EX79" s="61"/>
      <c r="EY79" s="62"/>
      <c r="EZ79" s="62"/>
      <c r="FA79" s="63"/>
      <c r="FB79" s="62"/>
      <c r="FC79" s="63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</row>
    <row r="80" spans="1:193" s="14" customFormat="1" ht="15" customHeight="1" x14ac:dyDescent="0.25">
      <c r="A80" s="460"/>
      <c r="B80" s="163" t="str">
        <f>IF(Achats!B78="","",Achats!B78)</f>
        <v/>
      </c>
      <c r="C80" s="164"/>
      <c r="D80" s="165"/>
      <c r="E80" s="75"/>
      <c r="F80" s="166"/>
      <c r="G80" s="167"/>
      <c r="H80" s="164"/>
      <c r="I80" s="75"/>
      <c r="J80" s="75"/>
      <c r="K80" s="75"/>
      <c r="L80" s="75"/>
      <c r="M80" s="166"/>
      <c r="N80" s="167"/>
      <c r="O80" s="178"/>
      <c r="P80" s="75"/>
      <c r="Q80" s="167"/>
      <c r="R80" s="168"/>
      <c r="S80" s="169"/>
      <c r="T80" s="300"/>
      <c r="U80" s="170"/>
      <c r="V80" s="172"/>
      <c r="W80" s="172"/>
      <c r="X80" s="172"/>
      <c r="Y80" s="172"/>
      <c r="Z80" s="172"/>
      <c r="AA80" s="172"/>
      <c r="AB80" s="172"/>
      <c r="AC80" s="172"/>
      <c r="AD80" s="172"/>
      <c r="AE80" s="171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  <c r="AV80" s="172"/>
      <c r="AW80" s="172"/>
      <c r="AX80" s="172"/>
      <c r="AY80" s="172"/>
      <c r="AZ80" s="172"/>
      <c r="BA80" s="172"/>
      <c r="BB80" s="173"/>
      <c r="BC80" s="171"/>
      <c r="BD80" s="172"/>
      <c r="BE80" s="172"/>
      <c r="BF80" s="172"/>
      <c r="BG80" s="172"/>
      <c r="BH80" s="172"/>
      <c r="BI80" s="172"/>
      <c r="BJ80" s="172"/>
      <c r="BK80" s="172"/>
      <c r="BL80" s="172"/>
      <c r="BM80" s="172"/>
      <c r="BN80" s="172"/>
      <c r="BO80" s="172"/>
      <c r="BP80" s="172"/>
      <c r="BQ80" s="173"/>
      <c r="BR80" s="171"/>
      <c r="BS80" s="172"/>
      <c r="BT80" s="172"/>
      <c r="BU80" s="172"/>
      <c r="BV80" s="172"/>
      <c r="BW80" s="172"/>
      <c r="BX80" s="172"/>
      <c r="BY80" s="172"/>
      <c r="BZ80" s="172"/>
      <c r="CA80" s="172"/>
      <c r="CB80" s="172"/>
      <c r="CC80" s="172"/>
      <c r="CD80" s="172"/>
      <c r="CE80" s="172"/>
      <c r="CF80" s="172"/>
      <c r="CG80" s="172"/>
      <c r="CH80" s="173"/>
      <c r="CI80" s="171"/>
      <c r="CJ80" s="172"/>
      <c r="CK80" s="172"/>
      <c r="CL80" s="172"/>
      <c r="CM80" s="172"/>
      <c r="CN80" s="172"/>
      <c r="CO80" s="172"/>
      <c r="CP80" s="172"/>
      <c r="CQ80" s="172"/>
      <c r="CR80" s="172"/>
      <c r="CS80" s="172"/>
      <c r="CT80" s="172"/>
      <c r="CU80" s="172"/>
      <c r="CV80" s="172"/>
      <c r="CW80" s="172"/>
      <c r="CX80" s="172"/>
      <c r="CY80" s="173"/>
      <c r="CZ80" s="171"/>
      <c r="DA80" s="172"/>
      <c r="DB80" s="173"/>
      <c r="DC80" s="171"/>
      <c r="DD80" s="172"/>
      <c r="DE80" s="172"/>
      <c r="DF80" s="172"/>
      <c r="DG80" s="172"/>
      <c r="DH80" s="172"/>
      <c r="DI80" s="172"/>
      <c r="DJ80" s="172"/>
      <c r="DK80" s="172"/>
      <c r="DL80" s="172"/>
      <c r="DM80" s="171"/>
      <c r="DN80" s="172"/>
      <c r="DO80" s="173"/>
      <c r="DP80" s="172"/>
      <c r="DQ80" s="173"/>
      <c r="DR80" s="172"/>
      <c r="DS80" s="172"/>
      <c r="DT80" s="172"/>
      <c r="DU80" s="172"/>
      <c r="DV80" s="172"/>
      <c r="DW80" s="172"/>
      <c r="DX80" s="173"/>
      <c r="DY80" s="171"/>
      <c r="DZ80" s="172"/>
      <c r="EA80" s="173"/>
      <c r="EB80" s="171"/>
      <c r="EC80" s="172"/>
      <c r="ED80" s="172"/>
      <c r="EE80" s="172"/>
      <c r="EF80" s="172"/>
      <c r="EG80" s="172"/>
      <c r="EH80" s="172"/>
      <c r="EI80" s="172"/>
      <c r="EJ80" s="173"/>
      <c r="EK80" s="171"/>
      <c r="EL80" s="172"/>
      <c r="EM80" s="173"/>
      <c r="EN80" s="171"/>
      <c r="EO80" s="172"/>
      <c r="EP80" s="172"/>
      <c r="EQ80" s="172"/>
      <c r="ER80" s="172"/>
      <c r="ES80" s="172"/>
      <c r="ET80" s="173"/>
      <c r="EU80" s="172"/>
      <c r="EV80" s="172"/>
      <c r="EW80" s="172"/>
      <c r="EX80" s="171"/>
      <c r="EY80" s="172"/>
      <c r="EZ80" s="172"/>
      <c r="FA80" s="173"/>
      <c r="FB80" s="172"/>
      <c r="FC80" s="173"/>
    </row>
    <row r="81" spans="1:193" ht="15" customHeight="1" x14ac:dyDescent="0.25">
      <c r="A81" s="460" t="str">
        <f>Achats!A79</f>
        <v>Accessoires</v>
      </c>
      <c r="B81" s="29" t="str">
        <f>IF(Achats!B79="","",Achats!B79)</f>
        <v>Broyeur WC</v>
      </c>
      <c r="C81" s="31"/>
      <c r="D81" s="108"/>
      <c r="E81" s="2"/>
      <c r="F81" s="113"/>
      <c r="G81" s="32"/>
      <c r="H81" s="31"/>
      <c r="I81" s="2"/>
      <c r="J81" s="2"/>
      <c r="K81" s="2"/>
      <c r="L81" s="2"/>
      <c r="M81" s="113"/>
      <c r="N81" s="32"/>
      <c r="O81" s="45"/>
      <c r="P81" s="2"/>
      <c r="Q81" s="42"/>
      <c r="R81" s="49"/>
      <c r="S81" s="50"/>
      <c r="T81" s="299"/>
      <c r="U81" s="51"/>
      <c r="V81" s="62"/>
      <c r="W81" s="62"/>
      <c r="X81" s="62"/>
      <c r="Y81" s="62"/>
      <c r="Z81" s="62"/>
      <c r="AA81" s="62"/>
      <c r="AB81" s="62"/>
      <c r="AC81" s="62"/>
      <c r="AD81" s="62"/>
      <c r="AE81" s="61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3"/>
      <c r="BC81" s="61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3"/>
      <c r="BR81" s="61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3"/>
      <c r="CI81" s="61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3"/>
      <c r="CZ81" s="61"/>
      <c r="DA81" s="62"/>
      <c r="DB81" s="63"/>
      <c r="DC81" s="61"/>
      <c r="DD81" s="62"/>
      <c r="DE81" s="62"/>
      <c r="DF81" s="62"/>
      <c r="DG81" s="62"/>
      <c r="DH81" s="62"/>
      <c r="DI81" s="62"/>
      <c r="DJ81" s="62"/>
      <c r="DK81" s="62"/>
      <c r="DL81" s="62"/>
      <c r="DM81" s="61"/>
      <c r="DN81" s="62"/>
      <c r="DO81" s="63"/>
      <c r="DP81" s="62"/>
      <c r="DQ81" s="63"/>
      <c r="DR81" s="62"/>
      <c r="DS81" s="62"/>
      <c r="DT81" s="62"/>
      <c r="DU81" s="62"/>
      <c r="DV81" s="62"/>
      <c r="DW81" s="62"/>
      <c r="DX81" s="63"/>
      <c r="DY81" s="61"/>
      <c r="DZ81" s="62"/>
      <c r="EA81" s="63"/>
      <c r="EB81" s="61"/>
      <c r="EC81" s="62"/>
      <c r="ED81" s="62"/>
      <c r="EE81" s="62"/>
      <c r="EF81" s="62"/>
      <c r="EG81" s="62"/>
      <c r="EH81" s="62"/>
      <c r="EI81" s="62"/>
      <c r="EJ81" s="63"/>
      <c r="EK81" s="61"/>
      <c r="EL81" s="62"/>
      <c r="EM81" s="63"/>
      <c r="EN81" s="61"/>
      <c r="EO81" s="62"/>
      <c r="EP81" s="62"/>
      <c r="EQ81" s="62"/>
      <c r="ER81" s="62"/>
      <c r="ES81" s="62"/>
      <c r="ET81" s="63"/>
      <c r="EU81" s="62"/>
      <c r="EV81" s="62"/>
      <c r="EW81" s="62"/>
      <c r="EX81" s="61"/>
      <c r="EY81" s="62"/>
      <c r="EZ81" s="62"/>
      <c r="FA81" s="63"/>
      <c r="FB81" s="62"/>
      <c r="FC81" s="63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</row>
    <row r="82" spans="1:193" ht="15" customHeight="1" x14ac:dyDescent="0.25">
      <c r="A82" s="460"/>
      <c r="B82" s="29" t="str">
        <f>IF(Achats!B80="","",Achats!B80)</f>
        <v xml:space="preserve">Dalle Végétale </v>
      </c>
      <c r="C82" s="31"/>
      <c r="D82" s="108"/>
      <c r="E82" s="2"/>
      <c r="F82" s="113"/>
      <c r="G82" s="32"/>
      <c r="H82" s="31"/>
      <c r="I82" s="2"/>
      <c r="J82" s="2"/>
      <c r="K82" s="2"/>
      <c r="L82" s="2"/>
      <c r="M82" s="113"/>
      <c r="N82" s="32"/>
      <c r="O82" s="49">
        <v>2</v>
      </c>
      <c r="P82" s="2"/>
      <c r="Q82" s="42"/>
      <c r="R82" s="49"/>
      <c r="S82" s="50"/>
      <c r="T82" s="299"/>
      <c r="U82" s="51"/>
      <c r="V82" s="62"/>
      <c r="W82" s="62"/>
      <c r="X82" s="62"/>
      <c r="Y82" s="62"/>
      <c r="Z82" s="62"/>
      <c r="AA82" s="62"/>
      <c r="AB82" s="62"/>
      <c r="AC82" s="62"/>
      <c r="AD82" s="62"/>
      <c r="AE82" s="61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3"/>
      <c r="BC82" s="61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3"/>
      <c r="BR82" s="61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3"/>
      <c r="CI82" s="61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3"/>
      <c r="CZ82" s="61"/>
      <c r="DA82" s="62"/>
      <c r="DB82" s="63"/>
      <c r="DC82" s="61"/>
      <c r="DD82" s="62"/>
      <c r="DE82" s="62"/>
      <c r="DF82" s="62"/>
      <c r="DG82" s="62"/>
      <c r="DH82" s="62"/>
      <c r="DI82" s="62"/>
      <c r="DJ82" s="62"/>
      <c r="DK82" s="62"/>
      <c r="DL82" s="62"/>
      <c r="DM82" s="61"/>
      <c r="DN82" s="62"/>
      <c r="DO82" s="63"/>
      <c r="DP82" s="62"/>
      <c r="DQ82" s="63"/>
      <c r="DR82" s="62"/>
      <c r="DS82" s="62"/>
      <c r="DT82" s="62"/>
      <c r="DU82" s="62"/>
      <c r="DV82" s="62"/>
      <c r="DW82" s="62"/>
      <c r="DX82" s="63"/>
      <c r="DY82" s="61"/>
      <c r="DZ82" s="62"/>
      <c r="EA82" s="63"/>
      <c r="EB82" s="61"/>
      <c r="EC82" s="62"/>
      <c r="ED82" s="62"/>
      <c r="EE82" s="62"/>
      <c r="EF82" s="62"/>
      <c r="EG82" s="62"/>
      <c r="EH82" s="62"/>
      <c r="EI82" s="62"/>
      <c r="EJ82" s="63"/>
      <c r="EK82" s="61"/>
      <c r="EL82" s="62"/>
      <c r="EM82" s="63"/>
      <c r="EN82" s="61"/>
      <c r="EO82" s="62"/>
      <c r="EP82" s="62"/>
      <c r="EQ82" s="62"/>
      <c r="ER82" s="62"/>
      <c r="ES82" s="62"/>
      <c r="ET82" s="63"/>
      <c r="EU82" s="62">
        <v>1</v>
      </c>
      <c r="EV82" s="62"/>
      <c r="EW82" s="62"/>
      <c r="EX82" s="61"/>
      <c r="EY82" s="62"/>
      <c r="EZ82" s="62"/>
      <c r="FA82" s="63"/>
      <c r="FB82" s="62"/>
      <c r="FC82" s="63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</row>
    <row r="83" spans="1:193" ht="15" customHeight="1" x14ac:dyDescent="0.25">
      <c r="A83" s="460"/>
      <c r="B83" s="29" t="str">
        <f>IF(Achats!B81="","",Achats!B81)</f>
        <v>Barrière anti-racine</v>
      </c>
      <c r="C83" s="31"/>
      <c r="D83" s="108"/>
      <c r="E83" s="2"/>
      <c r="F83" s="113"/>
      <c r="G83" s="32"/>
      <c r="H83" s="31"/>
      <c r="I83" s="2"/>
      <c r="J83" s="2"/>
      <c r="K83" s="2"/>
      <c r="L83" s="2"/>
      <c r="M83" s="113"/>
      <c r="N83" s="32"/>
      <c r="O83" s="49"/>
      <c r="P83" s="2"/>
      <c r="Q83" s="42"/>
      <c r="R83" s="49"/>
      <c r="S83" s="50"/>
      <c r="T83" s="299"/>
      <c r="U83" s="51"/>
      <c r="V83" s="62"/>
      <c r="W83" s="62"/>
      <c r="X83" s="62"/>
      <c r="Y83" s="62"/>
      <c r="Z83" s="62"/>
      <c r="AA83" s="62"/>
      <c r="AB83" s="62"/>
      <c r="AC83" s="62"/>
      <c r="AD83" s="62"/>
      <c r="AE83" s="61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3"/>
      <c r="BC83" s="61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3"/>
      <c r="BR83" s="61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3"/>
      <c r="CI83" s="61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3"/>
      <c r="CZ83" s="61"/>
      <c r="DA83" s="62"/>
      <c r="DB83" s="63"/>
      <c r="DC83" s="61"/>
      <c r="DD83" s="62"/>
      <c r="DE83" s="62"/>
      <c r="DF83" s="62"/>
      <c r="DG83" s="62"/>
      <c r="DH83" s="62"/>
      <c r="DI83" s="62"/>
      <c r="DJ83" s="62"/>
      <c r="DK83" s="62"/>
      <c r="DL83" s="62"/>
      <c r="DM83" s="61"/>
      <c r="DN83" s="62"/>
      <c r="DO83" s="63"/>
      <c r="DP83" s="62"/>
      <c r="DQ83" s="63"/>
      <c r="DR83" s="62"/>
      <c r="DS83" s="62"/>
      <c r="DT83" s="62"/>
      <c r="DU83" s="62"/>
      <c r="DV83" s="62"/>
      <c r="DW83" s="62"/>
      <c r="DX83" s="63"/>
      <c r="DY83" s="61"/>
      <c r="DZ83" s="62"/>
      <c r="EA83" s="63"/>
      <c r="EB83" s="61"/>
      <c r="EC83" s="62"/>
      <c r="ED83" s="62"/>
      <c r="EE83" s="62"/>
      <c r="EF83" s="62"/>
      <c r="EG83" s="62"/>
      <c r="EH83" s="62"/>
      <c r="EI83" s="62"/>
      <c r="EJ83" s="63"/>
      <c r="EK83" s="61"/>
      <c r="EL83" s="62"/>
      <c r="EM83" s="63"/>
      <c r="EN83" s="61"/>
      <c r="EO83" s="62"/>
      <c r="EP83" s="62"/>
      <c r="EQ83" s="62"/>
      <c r="ER83" s="62"/>
      <c r="ES83" s="62"/>
      <c r="ET83" s="63"/>
      <c r="EU83" s="62"/>
      <c r="EV83" s="62">
        <v>1</v>
      </c>
      <c r="EW83" s="62"/>
      <c r="EX83" s="61"/>
      <c r="EY83" s="62"/>
      <c r="EZ83" s="62"/>
      <c r="FA83" s="63"/>
      <c r="FB83" s="62"/>
      <c r="FC83" s="63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</row>
    <row r="84" spans="1:193" ht="15" customHeight="1" x14ac:dyDescent="0.25">
      <c r="A84" s="460"/>
      <c r="B84" s="29" t="str">
        <f>IF(Achats!B82="","",Achats!B82)</f>
        <v>Colle Firestone</v>
      </c>
      <c r="C84" s="31"/>
      <c r="D84" s="108"/>
      <c r="E84" s="2"/>
      <c r="F84" s="113"/>
      <c r="G84" s="32"/>
      <c r="H84" s="31"/>
      <c r="I84" s="2"/>
      <c r="J84" s="2"/>
      <c r="K84" s="2"/>
      <c r="L84" s="2"/>
      <c r="M84" s="113"/>
      <c r="N84" s="32"/>
      <c r="O84" s="31"/>
      <c r="P84" s="2"/>
      <c r="Q84" s="42"/>
      <c r="R84" s="49"/>
      <c r="S84" s="50"/>
      <c r="T84" s="299"/>
      <c r="U84" s="51"/>
      <c r="V84" s="62"/>
      <c r="W84" s="62"/>
      <c r="X84" s="62"/>
      <c r="Y84" s="62"/>
      <c r="Z84" s="62"/>
      <c r="AA84" s="62"/>
      <c r="AB84" s="62"/>
      <c r="AC84" s="62"/>
      <c r="AD84" s="62"/>
      <c r="AE84" s="61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3"/>
      <c r="BC84" s="61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3"/>
      <c r="BR84" s="61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3"/>
      <c r="CI84" s="61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3"/>
      <c r="CZ84" s="61">
        <v>1</v>
      </c>
      <c r="DA84" s="62"/>
      <c r="DB84" s="63"/>
      <c r="DC84" s="61"/>
      <c r="DD84" s="62"/>
      <c r="DE84" s="62"/>
      <c r="DF84" s="62"/>
      <c r="DG84" s="62"/>
      <c r="DH84" s="62"/>
      <c r="DI84" s="62"/>
      <c r="DJ84" s="62"/>
      <c r="DK84" s="62"/>
      <c r="DL84" s="62"/>
      <c r="DM84" s="61"/>
      <c r="DN84" s="62"/>
      <c r="DO84" s="63"/>
      <c r="DP84" s="62"/>
      <c r="DQ84" s="63"/>
      <c r="DR84" s="62"/>
      <c r="DS84" s="62"/>
      <c r="DT84" s="62"/>
      <c r="DU84" s="62"/>
      <c r="DV84" s="62"/>
      <c r="DW84" s="62"/>
      <c r="DX84" s="63"/>
      <c r="DY84" s="61"/>
      <c r="DZ84" s="62"/>
      <c r="EA84" s="63"/>
      <c r="EB84" s="61"/>
      <c r="EC84" s="62"/>
      <c r="ED84" s="62"/>
      <c r="EE84" s="62"/>
      <c r="EF84" s="62"/>
      <c r="EG84" s="62"/>
      <c r="EH84" s="62"/>
      <c r="EI84" s="62"/>
      <c r="EJ84" s="63"/>
      <c r="EK84" s="61"/>
      <c r="EL84" s="62"/>
      <c r="EM84" s="63"/>
      <c r="EN84" s="61"/>
      <c r="EO84" s="62"/>
      <c r="EP84" s="62"/>
      <c r="EQ84" s="62"/>
      <c r="ER84" s="62"/>
      <c r="ES84" s="62"/>
      <c r="ET84" s="63"/>
      <c r="EU84" s="62"/>
      <c r="EV84" s="62"/>
      <c r="EW84" s="62"/>
      <c r="EX84" s="61"/>
      <c r="EY84" s="62"/>
      <c r="EZ84" s="62"/>
      <c r="FA84" s="63"/>
      <c r="FB84" s="62"/>
      <c r="FC84" s="63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</row>
    <row r="85" spans="1:193" ht="15" customHeight="1" x14ac:dyDescent="0.25">
      <c r="A85" s="460"/>
      <c r="B85" s="29" t="str">
        <f>IF(Achats!B83="","",Achats!B83)</f>
        <v>Kit réparation</v>
      </c>
      <c r="C85" s="31"/>
      <c r="D85" s="108"/>
      <c r="E85" s="2"/>
      <c r="F85" s="113"/>
      <c r="G85" s="32"/>
      <c r="H85" s="31"/>
      <c r="I85" s="2"/>
      <c r="J85" s="2"/>
      <c r="K85" s="2"/>
      <c r="L85" s="2"/>
      <c r="M85" s="113"/>
      <c r="N85" s="32"/>
      <c r="O85" s="31"/>
      <c r="P85" s="2"/>
      <c r="Q85" s="42"/>
      <c r="R85" s="49"/>
      <c r="S85" s="50"/>
      <c r="T85" s="299"/>
      <c r="U85" s="51"/>
      <c r="V85" s="62"/>
      <c r="W85" s="62"/>
      <c r="X85" s="62"/>
      <c r="Y85" s="62"/>
      <c r="Z85" s="62"/>
      <c r="AA85" s="62"/>
      <c r="AB85" s="62"/>
      <c r="AC85" s="62"/>
      <c r="AD85" s="62"/>
      <c r="AE85" s="61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3"/>
      <c r="BC85" s="61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3"/>
      <c r="BR85" s="61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3"/>
      <c r="CI85" s="61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3"/>
      <c r="CZ85" s="61"/>
      <c r="DA85" s="62">
        <v>1</v>
      </c>
      <c r="DB85" s="63"/>
      <c r="DC85" s="61"/>
      <c r="DD85" s="62"/>
      <c r="DE85" s="62"/>
      <c r="DF85" s="62"/>
      <c r="DG85" s="62"/>
      <c r="DH85" s="62"/>
      <c r="DI85" s="62"/>
      <c r="DJ85" s="62"/>
      <c r="DK85" s="62"/>
      <c r="DL85" s="62"/>
      <c r="DM85" s="61"/>
      <c r="DN85" s="62"/>
      <c r="DO85" s="63"/>
      <c r="DP85" s="62"/>
      <c r="DQ85" s="63"/>
      <c r="DR85" s="62"/>
      <c r="DS85" s="62"/>
      <c r="DT85" s="62"/>
      <c r="DU85" s="62"/>
      <c r="DV85" s="62"/>
      <c r="DW85" s="62"/>
      <c r="DX85" s="63"/>
      <c r="DY85" s="61"/>
      <c r="DZ85" s="62"/>
      <c r="EA85" s="63"/>
      <c r="EB85" s="61"/>
      <c r="EC85" s="62"/>
      <c r="ED85" s="62"/>
      <c r="EE85" s="62"/>
      <c r="EF85" s="62"/>
      <c r="EG85" s="62"/>
      <c r="EH85" s="62"/>
      <c r="EI85" s="62"/>
      <c r="EJ85" s="63"/>
      <c r="EK85" s="61"/>
      <c r="EL85" s="62"/>
      <c r="EM85" s="63"/>
      <c r="EN85" s="61"/>
      <c r="EO85" s="62"/>
      <c r="EP85" s="62"/>
      <c r="EQ85" s="62"/>
      <c r="ER85" s="62"/>
      <c r="ES85" s="62"/>
      <c r="ET85" s="63"/>
      <c r="EU85" s="62"/>
      <c r="EV85" s="62"/>
      <c r="EW85" s="62"/>
      <c r="EX85" s="61"/>
      <c r="EY85" s="62"/>
      <c r="EZ85" s="62"/>
      <c r="FA85" s="63"/>
      <c r="FB85" s="62"/>
      <c r="FC85" s="63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</row>
    <row r="86" spans="1:193" ht="15" customHeight="1" x14ac:dyDescent="0.25">
      <c r="A86" s="460"/>
      <c r="B86" s="29" t="str">
        <f>IF(Achats!B84="","",Achats!B84)</f>
        <v>Scie cloche D60</v>
      </c>
      <c r="C86" s="31"/>
      <c r="D86" s="108"/>
      <c r="E86" s="2"/>
      <c r="F86" s="113"/>
      <c r="G86" s="32"/>
      <c r="H86" s="31"/>
      <c r="I86" s="2"/>
      <c r="J86" s="2"/>
      <c r="K86" s="2"/>
      <c r="L86" s="2"/>
      <c r="M86" s="113"/>
      <c r="N86" s="32"/>
      <c r="O86" s="31"/>
      <c r="P86" s="2"/>
      <c r="Q86" s="42"/>
      <c r="R86" s="49"/>
      <c r="S86" s="50"/>
      <c r="T86" s="299"/>
      <c r="U86" s="51"/>
      <c r="V86" s="62"/>
      <c r="W86" s="62"/>
      <c r="X86" s="62"/>
      <c r="Y86" s="62"/>
      <c r="Z86" s="62"/>
      <c r="AA86" s="62"/>
      <c r="AB86" s="62"/>
      <c r="AC86" s="62"/>
      <c r="AD86" s="62"/>
      <c r="AE86" s="61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3"/>
      <c r="BC86" s="61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3"/>
      <c r="BR86" s="61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3"/>
      <c r="CI86" s="61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3"/>
      <c r="CZ86" s="61"/>
      <c r="DA86" s="62"/>
      <c r="DB86" s="63"/>
      <c r="DC86" s="61"/>
      <c r="DD86" s="62"/>
      <c r="DE86" s="62"/>
      <c r="DF86" s="62"/>
      <c r="DG86" s="62"/>
      <c r="DH86" s="62"/>
      <c r="DI86" s="62"/>
      <c r="DJ86" s="62"/>
      <c r="DK86" s="62"/>
      <c r="DL86" s="62"/>
      <c r="DM86" s="61"/>
      <c r="DN86" s="62"/>
      <c r="DO86" s="63"/>
      <c r="DP86" s="62"/>
      <c r="DQ86" s="63"/>
      <c r="DR86" s="62"/>
      <c r="DS86" s="62"/>
      <c r="DT86" s="62"/>
      <c r="DU86" s="62"/>
      <c r="DV86" s="62"/>
      <c r="DW86" s="62"/>
      <c r="DX86" s="63"/>
      <c r="DY86" s="61"/>
      <c r="DZ86" s="62"/>
      <c r="EA86" s="63"/>
      <c r="EB86" s="61"/>
      <c r="EC86" s="62"/>
      <c r="ED86" s="62"/>
      <c r="EE86" s="62"/>
      <c r="EF86" s="62"/>
      <c r="EG86" s="62"/>
      <c r="EH86" s="62"/>
      <c r="EI86" s="62"/>
      <c r="EJ86" s="63"/>
      <c r="EK86" s="61"/>
      <c r="EL86" s="62"/>
      <c r="EM86" s="63"/>
      <c r="EN86" s="61"/>
      <c r="EO86" s="62"/>
      <c r="EP86" s="62"/>
      <c r="EQ86" s="62"/>
      <c r="ER86" s="62"/>
      <c r="ES86" s="62"/>
      <c r="ET86" s="63"/>
      <c r="EU86" s="62"/>
      <c r="EV86" s="62"/>
      <c r="EW86" s="62"/>
      <c r="EX86" s="61">
        <v>1</v>
      </c>
      <c r="EY86" s="62"/>
      <c r="EZ86" s="62"/>
      <c r="FA86" s="63"/>
      <c r="FB86" s="62"/>
      <c r="FC86" s="63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</row>
    <row r="87" spans="1:193" ht="15" customHeight="1" x14ac:dyDescent="0.25">
      <c r="A87" s="460"/>
      <c r="B87" s="29" t="str">
        <f>IF(Achats!B85="","",Achats!B85)</f>
        <v>Scie cloche D70</v>
      </c>
      <c r="C87" s="31"/>
      <c r="D87" s="108"/>
      <c r="E87" s="2"/>
      <c r="F87" s="113"/>
      <c r="G87" s="32"/>
      <c r="H87" s="31"/>
      <c r="I87" s="2"/>
      <c r="J87" s="2"/>
      <c r="K87" s="2"/>
      <c r="L87" s="2"/>
      <c r="M87" s="113"/>
      <c r="N87" s="32"/>
      <c r="O87" s="31"/>
      <c r="P87" s="2"/>
      <c r="Q87" s="42"/>
      <c r="R87" s="49"/>
      <c r="S87" s="50"/>
      <c r="T87" s="299"/>
      <c r="U87" s="51"/>
      <c r="V87" s="62"/>
      <c r="W87" s="62"/>
      <c r="X87" s="62"/>
      <c r="Y87" s="62"/>
      <c r="Z87" s="62"/>
      <c r="AA87" s="62"/>
      <c r="AB87" s="62"/>
      <c r="AC87" s="62"/>
      <c r="AD87" s="62"/>
      <c r="AE87" s="61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3"/>
      <c r="BC87" s="61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3"/>
      <c r="BR87" s="61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3"/>
      <c r="CI87" s="61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3"/>
      <c r="CZ87" s="61"/>
      <c r="DA87" s="62"/>
      <c r="DB87" s="63"/>
      <c r="DC87" s="61"/>
      <c r="DD87" s="62"/>
      <c r="DE87" s="62"/>
      <c r="DF87" s="62"/>
      <c r="DG87" s="62"/>
      <c r="DH87" s="62"/>
      <c r="DI87" s="62"/>
      <c r="DJ87" s="62"/>
      <c r="DK87" s="62"/>
      <c r="DL87" s="62"/>
      <c r="DM87" s="61"/>
      <c r="DN87" s="62"/>
      <c r="DO87" s="63"/>
      <c r="DP87" s="62"/>
      <c r="DQ87" s="63"/>
      <c r="DR87" s="62"/>
      <c r="DS87" s="62"/>
      <c r="DT87" s="62"/>
      <c r="DU87" s="62"/>
      <c r="DV87" s="62"/>
      <c r="DW87" s="62"/>
      <c r="DX87" s="63"/>
      <c r="DY87" s="61"/>
      <c r="DZ87" s="62"/>
      <c r="EA87" s="63"/>
      <c r="EB87" s="61"/>
      <c r="EC87" s="62"/>
      <c r="ED87" s="62"/>
      <c r="EE87" s="62"/>
      <c r="EF87" s="62"/>
      <c r="EG87" s="62"/>
      <c r="EH87" s="62"/>
      <c r="EI87" s="62"/>
      <c r="EJ87" s="63"/>
      <c r="EK87" s="61"/>
      <c r="EL87" s="62"/>
      <c r="EM87" s="63"/>
      <c r="EN87" s="61"/>
      <c r="EO87" s="62"/>
      <c r="EP87" s="62"/>
      <c r="EQ87" s="62"/>
      <c r="ER87" s="62"/>
      <c r="ES87" s="62"/>
      <c r="ET87" s="63"/>
      <c r="EU87" s="62"/>
      <c r="EV87" s="62"/>
      <c r="EW87" s="62"/>
      <c r="EX87" s="61"/>
      <c r="EY87" s="62">
        <v>1</v>
      </c>
      <c r="EZ87" s="62"/>
      <c r="FA87" s="63"/>
      <c r="FB87" s="62"/>
      <c r="FC87" s="63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</row>
    <row r="88" spans="1:193" ht="15" customHeight="1" x14ac:dyDescent="0.25">
      <c r="A88" s="460"/>
      <c r="B88" s="29" t="str">
        <f>IF(Achats!B86="","",Achats!B86)</f>
        <v>Scie cloche D102</v>
      </c>
      <c r="C88" s="31"/>
      <c r="D88" s="108"/>
      <c r="E88" s="2"/>
      <c r="F88" s="113"/>
      <c r="G88" s="32"/>
      <c r="H88" s="31"/>
      <c r="I88" s="2"/>
      <c r="J88" s="2"/>
      <c r="K88" s="2"/>
      <c r="L88" s="2"/>
      <c r="M88" s="113"/>
      <c r="N88" s="32"/>
      <c r="O88" s="31"/>
      <c r="P88" s="2"/>
      <c r="Q88" s="42"/>
      <c r="R88" s="49"/>
      <c r="S88" s="50"/>
      <c r="T88" s="299"/>
      <c r="U88" s="51"/>
      <c r="V88" s="62"/>
      <c r="W88" s="62"/>
      <c r="X88" s="62"/>
      <c r="Y88" s="62"/>
      <c r="Z88" s="62"/>
      <c r="AA88" s="62"/>
      <c r="AB88" s="62"/>
      <c r="AC88" s="62"/>
      <c r="AD88" s="62"/>
      <c r="AE88" s="61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3"/>
      <c r="BC88" s="61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3"/>
      <c r="BR88" s="61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3"/>
      <c r="CI88" s="61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3"/>
      <c r="CZ88" s="61"/>
      <c r="DA88" s="62"/>
      <c r="DB88" s="63"/>
      <c r="DC88" s="61"/>
      <c r="DD88" s="62"/>
      <c r="DE88" s="62"/>
      <c r="DF88" s="62"/>
      <c r="DG88" s="62"/>
      <c r="DH88" s="62"/>
      <c r="DI88" s="62"/>
      <c r="DJ88" s="62"/>
      <c r="DK88" s="62"/>
      <c r="DL88" s="62"/>
      <c r="DM88" s="61"/>
      <c r="DN88" s="62"/>
      <c r="DO88" s="63"/>
      <c r="DP88" s="62"/>
      <c r="DQ88" s="63"/>
      <c r="DR88" s="62"/>
      <c r="DS88" s="62"/>
      <c r="DT88" s="62"/>
      <c r="DU88" s="62"/>
      <c r="DV88" s="62"/>
      <c r="DW88" s="62"/>
      <c r="DX88" s="63"/>
      <c r="DY88" s="61"/>
      <c r="DZ88" s="62"/>
      <c r="EA88" s="63"/>
      <c r="EB88" s="61"/>
      <c r="EC88" s="62"/>
      <c r="ED88" s="62"/>
      <c r="EE88" s="62"/>
      <c r="EF88" s="62"/>
      <c r="EG88" s="62"/>
      <c r="EH88" s="62"/>
      <c r="EI88" s="62"/>
      <c r="EJ88" s="63"/>
      <c r="EK88" s="61"/>
      <c r="EL88" s="62"/>
      <c r="EM88" s="63"/>
      <c r="EN88" s="61"/>
      <c r="EO88" s="62"/>
      <c r="EP88" s="62"/>
      <c r="EQ88" s="62"/>
      <c r="ER88" s="62"/>
      <c r="ES88" s="62"/>
      <c r="ET88" s="63"/>
      <c r="EU88" s="62"/>
      <c r="EV88" s="62"/>
      <c r="EW88" s="62"/>
      <c r="EX88" s="61"/>
      <c r="EY88" s="62"/>
      <c r="EZ88" s="62">
        <v>1</v>
      </c>
      <c r="FA88" s="63"/>
      <c r="FB88" s="62"/>
      <c r="FC88" s="63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 ht="15" customHeight="1" x14ac:dyDescent="0.25">
      <c r="A89" s="460"/>
      <c r="B89" s="29" t="str">
        <f>IF(Achats!B87="","",Achats!B87)</f>
        <v>Scie cloche D108</v>
      </c>
      <c r="C89" s="31"/>
      <c r="D89" s="108"/>
      <c r="E89" s="2"/>
      <c r="F89" s="113"/>
      <c r="G89" s="32"/>
      <c r="H89" s="31"/>
      <c r="I89" s="2"/>
      <c r="J89" s="2"/>
      <c r="K89" s="2"/>
      <c r="L89" s="2"/>
      <c r="M89" s="113"/>
      <c r="N89" s="32"/>
      <c r="O89" s="44"/>
      <c r="P89" s="3"/>
      <c r="Q89" s="42"/>
      <c r="R89" s="49"/>
      <c r="S89" s="50"/>
      <c r="T89" s="299"/>
      <c r="U89" s="51"/>
      <c r="V89" s="62"/>
      <c r="W89" s="62"/>
      <c r="X89" s="62"/>
      <c r="Y89" s="62"/>
      <c r="Z89" s="62"/>
      <c r="AA89" s="62"/>
      <c r="AB89" s="62"/>
      <c r="AC89" s="62"/>
      <c r="AD89" s="62"/>
      <c r="AE89" s="61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3"/>
      <c r="BC89" s="61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3"/>
      <c r="BR89" s="61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3"/>
      <c r="CI89" s="61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3"/>
      <c r="CZ89" s="61"/>
      <c r="DA89" s="62"/>
      <c r="DB89" s="63"/>
      <c r="DC89" s="61"/>
      <c r="DD89" s="62"/>
      <c r="DE89" s="62"/>
      <c r="DF89" s="62"/>
      <c r="DG89" s="62"/>
      <c r="DH89" s="62"/>
      <c r="DI89" s="62"/>
      <c r="DJ89" s="62"/>
      <c r="DK89" s="62"/>
      <c r="DL89" s="62"/>
      <c r="DM89" s="61"/>
      <c r="DN89" s="62"/>
      <c r="DO89" s="63"/>
      <c r="DP89" s="62"/>
      <c r="DQ89" s="63"/>
      <c r="DR89" s="62"/>
      <c r="DS89" s="62"/>
      <c r="DT89" s="62"/>
      <c r="DU89" s="62"/>
      <c r="DV89" s="62"/>
      <c r="DW89" s="62"/>
      <c r="DX89" s="63"/>
      <c r="DY89" s="61"/>
      <c r="DZ89" s="62"/>
      <c r="EA89" s="63"/>
      <c r="EB89" s="61"/>
      <c r="EC89" s="62"/>
      <c r="ED89" s="62"/>
      <c r="EE89" s="62"/>
      <c r="EF89" s="62"/>
      <c r="EG89" s="62"/>
      <c r="EH89" s="62"/>
      <c r="EI89" s="62"/>
      <c r="EJ89" s="63"/>
      <c r="EK89" s="61"/>
      <c r="EL89" s="62"/>
      <c r="EM89" s="63"/>
      <c r="EN89" s="61"/>
      <c r="EO89" s="62"/>
      <c r="EP89" s="62"/>
      <c r="EQ89" s="62"/>
      <c r="ER89" s="62"/>
      <c r="ES89" s="62"/>
      <c r="ET89" s="63"/>
      <c r="EU89" s="62"/>
      <c r="EV89" s="62"/>
      <c r="EW89" s="62"/>
      <c r="EX89" s="61"/>
      <c r="EY89" s="62"/>
      <c r="EZ89" s="62"/>
      <c r="FA89" s="63">
        <v>1</v>
      </c>
      <c r="FB89" s="62"/>
      <c r="FC89" s="63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</row>
    <row r="90" spans="1:193" ht="15" customHeight="1" x14ac:dyDescent="0.25">
      <c r="A90" s="460"/>
      <c r="B90" s="29" t="str">
        <f>IF(Achats!B88="","",Achats!B88)</f>
        <v>Elingues</v>
      </c>
      <c r="C90" s="31"/>
      <c r="D90" s="108"/>
      <c r="E90" s="2"/>
      <c r="F90" s="113"/>
      <c r="G90" s="32"/>
      <c r="H90" s="31"/>
      <c r="I90" s="2"/>
      <c r="J90" s="2"/>
      <c r="K90" s="2"/>
      <c r="L90" s="2"/>
      <c r="M90" s="113"/>
      <c r="N90" s="32"/>
      <c r="O90" s="31"/>
      <c r="P90" s="3"/>
      <c r="Q90" s="32"/>
      <c r="R90" s="54"/>
      <c r="S90" s="52"/>
      <c r="T90" s="298"/>
      <c r="U90" s="53"/>
      <c r="V90" s="62"/>
      <c r="W90" s="62"/>
      <c r="X90" s="62"/>
      <c r="Y90" s="62"/>
      <c r="Z90" s="62"/>
      <c r="AA90" s="62"/>
      <c r="AB90" s="62"/>
      <c r="AC90" s="62"/>
      <c r="AD90" s="62"/>
      <c r="AE90" s="61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3"/>
      <c r="BC90" s="61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3"/>
      <c r="BR90" s="61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3"/>
      <c r="CI90" s="61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3"/>
      <c r="CZ90" s="61"/>
      <c r="DA90" s="62"/>
      <c r="DB90" s="63"/>
      <c r="DC90" s="61"/>
      <c r="DD90" s="62"/>
      <c r="DE90" s="62"/>
      <c r="DF90" s="62"/>
      <c r="DG90" s="62"/>
      <c r="DH90" s="62"/>
      <c r="DI90" s="62"/>
      <c r="DJ90" s="62"/>
      <c r="DK90" s="62"/>
      <c r="DL90" s="62"/>
      <c r="DM90" s="61"/>
      <c r="DN90" s="62"/>
      <c r="DO90" s="63"/>
      <c r="DP90" s="62"/>
      <c r="DQ90" s="63"/>
      <c r="DR90" s="62"/>
      <c r="DS90" s="62"/>
      <c r="DT90" s="62"/>
      <c r="DU90" s="62"/>
      <c r="DV90" s="62"/>
      <c r="DW90" s="62"/>
      <c r="DX90" s="63"/>
      <c r="DY90" s="61"/>
      <c r="DZ90" s="62"/>
      <c r="EA90" s="63"/>
      <c r="EB90" s="61"/>
      <c r="EC90" s="62"/>
      <c r="ED90" s="62"/>
      <c r="EE90" s="62"/>
      <c r="EF90" s="62"/>
      <c r="EG90" s="62"/>
      <c r="EH90" s="62"/>
      <c r="EI90" s="62"/>
      <c r="EJ90" s="63"/>
      <c r="EK90" s="61"/>
      <c r="EL90" s="62"/>
      <c r="EM90" s="63"/>
      <c r="EN90" s="61"/>
      <c r="EO90" s="62"/>
      <c r="EP90" s="62"/>
      <c r="EQ90" s="62"/>
      <c r="ER90" s="62"/>
      <c r="ES90" s="62"/>
      <c r="ET90" s="63"/>
      <c r="EU90" s="62"/>
      <c r="EV90" s="62"/>
      <c r="EW90" s="62"/>
      <c r="EX90" s="61"/>
      <c r="EY90" s="62"/>
      <c r="EZ90" s="62"/>
      <c r="FA90" s="63"/>
      <c r="FB90" s="62">
        <v>1</v>
      </c>
      <c r="FC90" s="63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</row>
    <row r="91" spans="1:193" s="14" customFormat="1" ht="15" customHeight="1" x14ac:dyDescent="0.25">
      <c r="A91" s="460"/>
      <c r="B91" s="163" t="str">
        <f>IF(Achats!B89="","",Achats!B89)</f>
        <v/>
      </c>
      <c r="C91" s="164"/>
      <c r="D91" s="165"/>
      <c r="E91" s="75"/>
      <c r="F91" s="166"/>
      <c r="G91" s="167"/>
      <c r="H91" s="164"/>
      <c r="I91" s="75"/>
      <c r="J91" s="75"/>
      <c r="K91" s="75"/>
      <c r="L91" s="75"/>
      <c r="M91" s="166"/>
      <c r="N91" s="167"/>
      <c r="O91" s="164"/>
      <c r="P91" s="75"/>
      <c r="Q91" s="167"/>
      <c r="R91" s="168"/>
      <c r="S91" s="176"/>
      <c r="T91" s="301"/>
      <c r="U91" s="177"/>
      <c r="V91" s="172"/>
      <c r="W91" s="172"/>
      <c r="X91" s="172"/>
      <c r="Y91" s="172"/>
      <c r="Z91" s="172"/>
      <c r="AA91" s="172"/>
      <c r="AB91" s="172"/>
      <c r="AC91" s="172"/>
      <c r="AD91" s="172"/>
      <c r="AE91" s="171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3"/>
      <c r="BC91" s="171"/>
      <c r="BD91" s="172"/>
      <c r="BE91" s="172"/>
      <c r="BF91" s="172"/>
      <c r="BG91" s="172"/>
      <c r="BH91" s="172"/>
      <c r="BI91" s="172"/>
      <c r="BJ91" s="172"/>
      <c r="BK91" s="172"/>
      <c r="BL91" s="172"/>
      <c r="BM91" s="172"/>
      <c r="BN91" s="172"/>
      <c r="BO91" s="172"/>
      <c r="BP91" s="172"/>
      <c r="BQ91" s="173"/>
      <c r="BR91" s="171"/>
      <c r="BS91" s="172"/>
      <c r="BT91" s="172"/>
      <c r="BU91" s="172"/>
      <c r="BV91" s="172"/>
      <c r="BW91" s="172"/>
      <c r="BX91" s="172"/>
      <c r="BY91" s="172"/>
      <c r="BZ91" s="172"/>
      <c r="CA91" s="172"/>
      <c r="CB91" s="172"/>
      <c r="CC91" s="172"/>
      <c r="CD91" s="172"/>
      <c r="CE91" s="172"/>
      <c r="CF91" s="172"/>
      <c r="CG91" s="172"/>
      <c r="CH91" s="173"/>
      <c r="CI91" s="171"/>
      <c r="CJ91" s="172"/>
      <c r="CK91" s="172"/>
      <c r="CL91" s="172"/>
      <c r="CM91" s="172"/>
      <c r="CN91" s="172"/>
      <c r="CO91" s="172"/>
      <c r="CP91" s="172"/>
      <c r="CQ91" s="172"/>
      <c r="CR91" s="172"/>
      <c r="CS91" s="172"/>
      <c r="CT91" s="172"/>
      <c r="CU91" s="172"/>
      <c r="CV91" s="172"/>
      <c r="CW91" s="172"/>
      <c r="CX91" s="172"/>
      <c r="CY91" s="173"/>
      <c r="CZ91" s="171"/>
      <c r="DA91" s="172"/>
      <c r="DB91" s="173"/>
      <c r="DC91" s="171"/>
      <c r="DD91" s="172"/>
      <c r="DE91" s="172"/>
      <c r="DF91" s="172"/>
      <c r="DG91" s="172"/>
      <c r="DH91" s="172"/>
      <c r="DI91" s="172"/>
      <c r="DJ91" s="172"/>
      <c r="DK91" s="172"/>
      <c r="DL91" s="172"/>
      <c r="DM91" s="171"/>
      <c r="DN91" s="172"/>
      <c r="DO91" s="173"/>
      <c r="DP91" s="172"/>
      <c r="DQ91" s="173"/>
      <c r="DR91" s="172"/>
      <c r="DS91" s="172"/>
      <c r="DT91" s="172"/>
      <c r="DU91" s="172"/>
      <c r="DV91" s="172"/>
      <c r="DW91" s="172"/>
      <c r="DX91" s="173"/>
      <c r="DY91" s="171"/>
      <c r="DZ91" s="172"/>
      <c r="EA91" s="173"/>
      <c r="EB91" s="171"/>
      <c r="EC91" s="172"/>
      <c r="ED91" s="172"/>
      <c r="EE91" s="172"/>
      <c r="EF91" s="172"/>
      <c r="EG91" s="172"/>
      <c r="EH91" s="172"/>
      <c r="EI91" s="172"/>
      <c r="EJ91" s="173"/>
      <c r="EK91" s="171"/>
      <c r="EL91" s="172"/>
      <c r="EM91" s="173"/>
      <c r="EN91" s="171"/>
      <c r="EO91" s="172"/>
      <c r="EP91" s="172"/>
      <c r="EQ91" s="172"/>
      <c r="ER91" s="172"/>
      <c r="ES91" s="172"/>
      <c r="ET91" s="173"/>
      <c r="EU91" s="172"/>
      <c r="EV91" s="172"/>
      <c r="EW91" s="172"/>
      <c r="EX91" s="171"/>
      <c r="EY91" s="172"/>
      <c r="EZ91" s="172"/>
      <c r="FA91" s="173"/>
      <c r="FB91" s="172"/>
      <c r="FC91" s="173"/>
    </row>
    <row r="92" spans="1:193" ht="15" customHeight="1" x14ac:dyDescent="0.25">
      <c r="A92" s="106"/>
      <c r="B92" s="29" t="str">
        <f>IF(Achats!B90="","",Achats!B90)</f>
        <v>Montage</v>
      </c>
      <c r="C92" s="31">
        <v>1</v>
      </c>
      <c r="D92" s="108">
        <v>1</v>
      </c>
      <c r="E92" s="2"/>
      <c r="F92" s="113">
        <v>1</v>
      </c>
      <c r="G92" s="32"/>
      <c r="H92" s="31"/>
      <c r="I92" s="2"/>
      <c r="J92" s="2"/>
      <c r="K92" s="2"/>
      <c r="L92" s="2"/>
      <c r="M92" s="113"/>
      <c r="N92" s="32"/>
      <c r="O92" s="31"/>
      <c r="P92" s="3"/>
      <c r="Q92" s="32"/>
      <c r="R92" s="54">
        <v>1</v>
      </c>
      <c r="S92" s="52"/>
      <c r="T92" s="298"/>
      <c r="U92" s="53"/>
      <c r="V92" s="62"/>
      <c r="W92" s="62"/>
      <c r="X92" s="62"/>
      <c r="Y92" s="62"/>
      <c r="Z92" s="62"/>
      <c r="AA92" s="62"/>
      <c r="AB92" s="62"/>
      <c r="AC92" s="62"/>
      <c r="AD92" s="62"/>
      <c r="AE92" s="61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3"/>
      <c r="BC92" s="61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3"/>
      <c r="BR92" s="61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3"/>
      <c r="CI92" s="61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3"/>
      <c r="CZ92" s="61"/>
      <c r="DA92" s="62"/>
      <c r="DB92" s="63"/>
      <c r="DC92" s="61"/>
      <c r="DD92" s="62"/>
      <c r="DE92" s="62"/>
      <c r="DF92" s="62"/>
      <c r="DG92" s="62"/>
      <c r="DH92" s="62"/>
      <c r="DI92" s="62"/>
      <c r="DJ92" s="62"/>
      <c r="DK92" s="62"/>
      <c r="DL92" s="62"/>
      <c r="DM92" s="61"/>
      <c r="DN92" s="62"/>
      <c r="DO92" s="63"/>
      <c r="DP92" s="62"/>
      <c r="DQ92" s="63"/>
      <c r="DR92" s="62">
        <v>1.5</v>
      </c>
      <c r="DS92" s="62">
        <v>2</v>
      </c>
      <c r="DT92" s="62">
        <v>2.25</v>
      </c>
      <c r="DU92" s="62"/>
      <c r="DV92" s="62">
        <v>1.5</v>
      </c>
      <c r="DW92" s="62">
        <v>2</v>
      </c>
      <c r="DX92" s="63"/>
      <c r="DY92" s="61"/>
      <c r="DZ92" s="62"/>
      <c r="EA92" s="63"/>
      <c r="EB92" s="61"/>
      <c r="EC92" s="62"/>
      <c r="ED92" s="62"/>
      <c r="EE92" s="62"/>
      <c r="EF92" s="62"/>
      <c r="EG92" s="62"/>
      <c r="EH92" s="62"/>
      <c r="EI92" s="62"/>
      <c r="EJ92" s="63"/>
      <c r="EK92" s="61"/>
      <c r="EL92" s="62"/>
      <c r="EM92" s="63"/>
      <c r="EN92" s="61"/>
      <c r="EO92" s="62"/>
      <c r="EP92" s="62"/>
      <c r="EQ92" s="62"/>
      <c r="ER92" s="62"/>
      <c r="ES92" s="62"/>
      <c r="ET92" s="63"/>
      <c r="EU92" s="62"/>
      <c r="EV92" s="62"/>
      <c r="EW92" s="62"/>
      <c r="EX92" s="61"/>
      <c r="EY92" s="62"/>
      <c r="EZ92" s="62"/>
      <c r="FA92" s="63"/>
      <c r="FB92" s="62"/>
      <c r="FC92" s="63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</row>
    <row r="93" spans="1:193" s="14" customFormat="1" ht="15" customHeight="1" x14ac:dyDescent="0.25">
      <c r="A93" s="179"/>
      <c r="B93" s="163" t="str">
        <f>IF(Achats!B91="","",Achats!B91)</f>
        <v/>
      </c>
      <c r="C93" s="164"/>
      <c r="D93" s="165"/>
      <c r="E93" s="75"/>
      <c r="F93" s="166"/>
      <c r="G93" s="167"/>
      <c r="H93" s="164"/>
      <c r="I93" s="75"/>
      <c r="J93" s="75"/>
      <c r="K93" s="75"/>
      <c r="L93" s="75"/>
      <c r="M93" s="166"/>
      <c r="N93" s="167"/>
      <c r="O93" s="164"/>
      <c r="P93" s="75"/>
      <c r="Q93" s="167"/>
      <c r="R93" s="168"/>
      <c r="S93" s="169"/>
      <c r="T93" s="300"/>
      <c r="U93" s="170"/>
      <c r="V93" s="172"/>
      <c r="W93" s="172"/>
      <c r="X93" s="172"/>
      <c r="Y93" s="172"/>
      <c r="Z93" s="172"/>
      <c r="AA93" s="172"/>
      <c r="AB93" s="172"/>
      <c r="AC93" s="172"/>
      <c r="AD93" s="172"/>
      <c r="AE93" s="171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3"/>
      <c r="BC93" s="171"/>
      <c r="BD93" s="172"/>
      <c r="BE93" s="172"/>
      <c r="BF93" s="172"/>
      <c r="BG93" s="172"/>
      <c r="BH93" s="172"/>
      <c r="BI93" s="172"/>
      <c r="BJ93" s="172"/>
      <c r="BK93" s="172"/>
      <c r="BL93" s="172"/>
      <c r="BM93" s="172"/>
      <c r="BN93" s="172"/>
      <c r="BO93" s="172"/>
      <c r="BP93" s="172"/>
      <c r="BQ93" s="173"/>
      <c r="BR93" s="171"/>
      <c r="BS93" s="172"/>
      <c r="BT93" s="172"/>
      <c r="BU93" s="172"/>
      <c r="BV93" s="172"/>
      <c r="BW93" s="172"/>
      <c r="BX93" s="172"/>
      <c r="BY93" s="172"/>
      <c r="BZ93" s="172"/>
      <c r="CA93" s="172"/>
      <c r="CB93" s="172"/>
      <c r="CC93" s="172"/>
      <c r="CD93" s="172"/>
      <c r="CE93" s="172"/>
      <c r="CF93" s="172"/>
      <c r="CG93" s="172"/>
      <c r="CH93" s="173"/>
      <c r="CI93" s="171"/>
      <c r="CJ93" s="172"/>
      <c r="CK93" s="172"/>
      <c r="CL93" s="172"/>
      <c r="CM93" s="172"/>
      <c r="CN93" s="172"/>
      <c r="CO93" s="172"/>
      <c r="CP93" s="172"/>
      <c r="CQ93" s="172"/>
      <c r="CR93" s="172"/>
      <c r="CS93" s="172"/>
      <c r="CT93" s="172"/>
      <c r="CU93" s="172"/>
      <c r="CV93" s="172"/>
      <c r="CW93" s="172"/>
      <c r="CX93" s="172"/>
      <c r="CY93" s="173"/>
      <c r="CZ93" s="171"/>
      <c r="DA93" s="172"/>
      <c r="DB93" s="173"/>
      <c r="DC93" s="171"/>
      <c r="DD93" s="172"/>
      <c r="DE93" s="172"/>
      <c r="DF93" s="172"/>
      <c r="DG93" s="172"/>
      <c r="DH93" s="172"/>
      <c r="DI93" s="172"/>
      <c r="DJ93" s="172"/>
      <c r="DK93" s="172"/>
      <c r="DL93" s="172"/>
      <c r="DM93" s="171"/>
      <c r="DN93" s="172"/>
      <c r="DO93" s="173"/>
      <c r="DP93" s="172"/>
      <c r="DQ93" s="173"/>
      <c r="DR93" s="172"/>
      <c r="DS93" s="172"/>
      <c r="DT93" s="172"/>
      <c r="DU93" s="172"/>
      <c r="DV93" s="172"/>
      <c r="DW93" s="172"/>
      <c r="DX93" s="173"/>
      <c r="DY93" s="171"/>
      <c r="DZ93" s="172"/>
      <c r="EA93" s="173"/>
      <c r="EB93" s="171"/>
      <c r="EC93" s="172"/>
      <c r="ED93" s="172"/>
      <c r="EE93" s="172"/>
      <c r="EF93" s="172"/>
      <c r="EG93" s="172"/>
      <c r="EH93" s="172"/>
      <c r="EI93" s="172"/>
      <c r="EJ93" s="173"/>
      <c r="EK93" s="171"/>
      <c r="EL93" s="172"/>
      <c r="EM93" s="173"/>
      <c r="EN93" s="171"/>
      <c r="EO93" s="172"/>
      <c r="EP93" s="172"/>
      <c r="EQ93" s="172"/>
      <c r="ER93" s="172"/>
      <c r="ES93" s="172"/>
      <c r="ET93" s="173"/>
      <c r="EU93" s="172"/>
      <c r="EV93" s="172"/>
      <c r="EW93" s="172"/>
      <c r="EX93" s="171"/>
      <c r="EY93" s="172"/>
      <c r="EZ93" s="172"/>
      <c r="FA93" s="173"/>
      <c r="FB93" s="172"/>
      <c r="FC93" s="173"/>
    </row>
    <row r="94" spans="1:193" s="14" customFormat="1" ht="48" customHeight="1" x14ac:dyDescent="0.25">
      <c r="A94" s="18" t="s">
        <v>18</v>
      </c>
      <c r="B94" s="163" t="str">
        <f>IF(Achats!B92="","",Achats!B92)</f>
        <v>Article</v>
      </c>
      <c r="C94" s="35"/>
      <c r="D94" s="110"/>
      <c r="E94" s="15"/>
      <c r="F94" s="115"/>
      <c r="G94" s="36"/>
      <c r="H94" s="35"/>
      <c r="I94" s="15"/>
      <c r="J94" s="15"/>
      <c r="K94" s="15"/>
      <c r="L94" s="15"/>
      <c r="M94" s="115"/>
      <c r="N94" s="36"/>
      <c r="O94" s="35"/>
      <c r="P94" s="15"/>
      <c r="Q94" s="36"/>
      <c r="R94" s="55"/>
      <c r="S94" s="169"/>
      <c r="T94" s="300"/>
      <c r="U94" s="170"/>
      <c r="V94" s="172"/>
      <c r="W94" s="172"/>
      <c r="X94" s="172"/>
      <c r="Y94" s="172"/>
      <c r="Z94" s="172"/>
      <c r="AA94" s="172"/>
      <c r="AB94" s="172"/>
      <c r="AC94" s="172"/>
      <c r="AD94" s="172"/>
      <c r="AE94" s="171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  <c r="AV94" s="172"/>
      <c r="AW94" s="172"/>
      <c r="AX94" s="172"/>
      <c r="AY94" s="172"/>
      <c r="AZ94" s="172"/>
      <c r="BA94" s="172"/>
      <c r="BB94" s="173"/>
      <c r="BC94" s="171"/>
      <c r="BD94" s="172"/>
      <c r="BE94" s="172"/>
      <c r="BF94" s="172"/>
      <c r="BG94" s="172"/>
      <c r="BH94" s="172"/>
      <c r="BI94" s="172"/>
      <c r="BJ94" s="172"/>
      <c r="BK94" s="172"/>
      <c r="BL94" s="172"/>
      <c r="BM94" s="172"/>
      <c r="BN94" s="172"/>
      <c r="BO94" s="172"/>
      <c r="BP94" s="172"/>
      <c r="BQ94" s="173"/>
      <c r="BR94" s="171"/>
      <c r="BS94" s="172"/>
      <c r="BT94" s="172"/>
      <c r="BU94" s="172"/>
      <c r="BV94" s="172"/>
      <c r="BW94" s="172"/>
      <c r="BX94" s="172"/>
      <c r="BY94" s="172"/>
      <c r="BZ94" s="172"/>
      <c r="CA94" s="172"/>
      <c r="CB94" s="172"/>
      <c r="CC94" s="172"/>
      <c r="CD94" s="172"/>
      <c r="CE94" s="172"/>
      <c r="CF94" s="172"/>
      <c r="CG94" s="172"/>
      <c r="CH94" s="173"/>
      <c r="CI94" s="171"/>
      <c r="CJ94" s="172"/>
      <c r="CK94" s="172"/>
      <c r="CL94" s="172"/>
      <c r="CM94" s="172"/>
      <c r="CN94" s="172"/>
      <c r="CO94" s="172"/>
      <c r="CP94" s="172"/>
      <c r="CQ94" s="172"/>
      <c r="CR94" s="172"/>
      <c r="CS94" s="172"/>
      <c r="CT94" s="172"/>
      <c r="CU94" s="172"/>
      <c r="CV94" s="172"/>
      <c r="CW94" s="172"/>
      <c r="CX94" s="172"/>
      <c r="CY94" s="173"/>
      <c r="CZ94" s="171"/>
      <c r="DA94" s="172"/>
      <c r="DB94" s="173"/>
      <c r="DC94" s="171"/>
      <c r="DD94" s="172"/>
      <c r="DE94" s="172"/>
      <c r="DF94" s="172"/>
      <c r="DG94" s="172"/>
      <c r="DH94" s="172"/>
      <c r="DI94" s="172"/>
      <c r="DJ94" s="172"/>
      <c r="DK94" s="172"/>
      <c r="DL94" s="172"/>
      <c r="DM94" s="171"/>
      <c r="DN94" s="172"/>
      <c r="DO94" s="173"/>
      <c r="DP94" s="172"/>
      <c r="DQ94" s="173"/>
      <c r="DR94" s="172"/>
      <c r="DS94" s="172"/>
      <c r="DT94" s="172"/>
      <c r="DU94" s="172"/>
      <c r="DV94" s="172"/>
      <c r="DW94" s="172"/>
      <c r="DX94" s="173"/>
      <c r="DY94" s="171"/>
      <c r="DZ94" s="172"/>
      <c r="EA94" s="173"/>
      <c r="EB94" s="171"/>
      <c r="EC94" s="172"/>
      <c r="ED94" s="172"/>
      <c r="EE94" s="172"/>
      <c r="EF94" s="172"/>
      <c r="EG94" s="172"/>
      <c r="EH94" s="172"/>
      <c r="EI94" s="172"/>
      <c r="EJ94" s="173"/>
      <c r="EK94" s="171"/>
      <c r="EL94" s="172"/>
      <c r="EM94" s="173"/>
      <c r="EN94" s="171"/>
      <c r="EO94" s="172"/>
      <c r="EP94" s="172"/>
      <c r="EQ94" s="172"/>
      <c r="ER94" s="172"/>
      <c r="ES94" s="172"/>
      <c r="ET94" s="173"/>
      <c r="EU94" s="172"/>
      <c r="EV94" s="172"/>
      <c r="EW94" s="172"/>
      <c r="EX94" s="171"/>
      <c r="EY94" s="172"/>
      <c r="EZ94" s="172"/>
      <c r="FA94" s="173"/>
      <c r="FB94" s="172"/>
      <c r="FC94" s="173"/>
    </row>
    <row r="95" spans="1:193" ht="14.25" customHeight="1" x14ac:dyDescent="0.25">
      <c r="A95" s="458" t="str">
        <f>Achats!A93</f>
        <v>EPDM</v>
      </c>
      <c r="B95" s="29" t="str">
        <f>IF(Achats!B93="","",Achats!B93)</f>
        <v>Prix au m²</v>
      </c>
      <c r="C95" s="262"/>
      <c r="D95" s="111"/>
      <c r="E95" s="2"/>
      <c r="F95" s="113"/>
      <c r="G95" s="32"/>
      <c r="H95" s="31"/>
      <c r="I95" s="2"/>
      <c r="J95" s="2"/>
      <c r="K95" s="2"/>
      <c r="L95" s="2"/>
      <c r="M95" s="113"/>
      <c r="N95" s="32"/>
      <c r="O95" s="31"/>
      <c r="P95" s="3"/>
      <c r="Q95" s="42"/>
      <c r="R95" s="49"/>
      <c r="S95" s="50"/>
      <c r="T95" s="299"/>
      <c r="U95" s="51"/>
      <c r="V95" s="62"/>
      <c r="W95" s="62"/>
      <c r="X95" s="62"/>
      <c r="Y95" s="62"/>
      <c r="Z95" s="62"/>
      <c r="AA95" s="62"/>
      <c r="AB95" s="62"/>
      <c r="AC95" s="62"/>
      <c r="AD95" s="62"/>
      <c r="AE95" s="61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3"/>
      <c r="BC95" s="61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3"/>
      <c r="BR95" s="61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3"/>
      <c r="CI95" s="61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3"/>
      <c r="CZ95" s="61"/>
      <c r="DA95" s="62"/>
      <c r="DB95" s="63"/>
      <c r="DC95" s="61"/>
      <c r="DD95" s="62"/>
      <c r="DE95" s="62"/>
      <c r="DF95" s="62"/>
      <c r="DG95" s="62"/>
      <c r="DH95" s="62"/>
      <c r="DI95" s="62"/>
      <c r="DJ95" s="62"/>
      <c r="DK95" s="62"/>
      <c r="DL95" s="62"/>
      <c r="DM95" s="61"/>
      <c r="DN95" s="62"/>
      <c r="DO95" s="63"/>
      <c r="DP95" s="62"/>
      <c r="DQ95" s="63"/>
      <c r="DR95" s="62"/>
      <c r="DS95" s="62"/>
      <c r="DT95" s="62"/>
      <c r="DU95" s="62"/>
      <c r="DV95" s="62"/>
      <c r="DW95" s="62"/>
      <c r="DX95" s="63"/>
      <c r="DY95" s="61"/>
      <c r="DZ95" s="62"/>
      <c r="EA95" s="63"/>
      <c r="EB95" s="61"/>
      <c r="EC95" s="62"/>
      <c r="ED95" s="62"/>
      <c r="EE95" s="62"/>
      <c r="EF95" s="62"/>
      <c r="EG95" s="62"/>
      <c r="EH95" s="62"/>
      <c r="EI95" s="62"/>
      <c r="EJ95" s="63"/>
      <c r="EK95" s="61"/>
      <c r="EL95" s="62"/>
      <c r="EM95" s="63"/>
      <c r="EN95" s="61"/>
      <c r="EO95" s="62"/>
      <c r="EP95" s="62"/>
      <c r="EQ95" s="62"/>
      <c r="ER95" s="62"/>
      <c r="ES95" s="62"/>
      <c r="ET95" s="63"/>
      <c r="EU95" s="62"/>
      <c r="EV95" s="62"/>
      <c r="EW95" s="62"/>
      <c r="EX95" s="61"/>
      <c r="EY95" s="62"/>
      <c r="EZ95" s="62"/>
      <c r="FA95" s="63"/>
      <c r="FB95" s="62"/>
      <c r="FC95" s="63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</row>
    <row r="96" spans="1:193" ht="14.25" x14ac:dyDescent="0.25">
      <c r="A96" s="458"/>
      <c r="B96" s="29" t="str">
        <f>IF(Achats!B94="","",Achats!B94)</f>
        <v>FV 2EH 2,5x1,6</v>
      </c>
      <c r="C96" s="67"/>
      <c r="D96" s="457"/>
      <c r="E96" s="2"/>
      <c r="F96" s="113"/>
      <c r="G96" s="32"/>
      <c r="H96" s="31"/>
      <c r="I96" s="2"/>
      <c r="J96" s="2"/>
      <c r="K96" s="2"/>
      <c r="L96" s="2"/>
      <c r="M96" s="113"/>
      <c r="N96" s="32"/>
      <c r="O96" s="31"/>
      <c r="P96" s="3"/>
      <c r="Q96" s="32"/>
      <c r="R96" s="54"/>
      <c r="S96" s="50"/>
      <c r="T96" s="299"/>
      <c r="U96" s="51"/>
      <c r="V96" s="62"/>
      <c r="W96" s="62"/>
      <c r="X96" s="62"/>
      <c r="Y96" s="62"/>
      <c r="Z96" s="62"/>
      <c r="AA96" s="62"/>
      <c r="AB96" s="62"/>
      <c r="AC96" s="62"/>
      <c r="AD96" s="62"/>
      <c r="AE96" s="61">
        <v>1</v>
      </c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3"/>
      <c r="BC96" s="61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3"/>
      <c r="BR96" s="61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3"/>
      <c r="CI96" s="61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3"/>
      <c r="CZ96" s="61"/>
      <c r="DA96" s="62"/>
      <c r="DB96" s="63"/>
      <c r="DC96" s="61"/>
      <c r="DD96" s="62"/>
      <c r="DE96" s="62"/>
      <c r="DF96" s="62"/>
      <c r="DG96" s="62"/>
      <c r="DH96" s="62"/>
      <c r="DI96" s="62"/>
      <c r="DJ96" s="62"/>
      <c r="DK96" s="62"/>
      <c r="DL96" s="62"/>
      <c r="DM96" s="61"/>
      <c r="DN96" s="62"/>
      <c r="DO96" s="63"/>
      <c r="DP96" s="62"/>
      <c r="DQ96" s="63"/>
      <c r="DR96" s="62"/>
      <c r="DS96" s="62"/>
      <c r="DT96" s="62"/>
      <c r="DU96" s="62"/>
      <c r="DV96" s="62"/>
      <c r="DW96" s="62"/>
      <c r="DX96" s="63"/>
      <c r="DY96" s="61"/>
      <c r="DZ96" s="62"/>
      <c r="EA96" s="63"/>
      <c r="EB96" s="61"/>
      <c r="EC96" s="62"/>
      <c r="ED96" s="62"/>
      <c r="EE96" s="62"/>
      <c r="EF96" s="62"/>
      <c r="EG96" s="62"/>
      <c r="EH96" s="62"/>
      <c r="EI96" s="62"/>
      <c r="EJ96" s="63"/>
      <c r="EK96" s="61"/>
      <c r="EL96" s="62"/>
      <c r="EM96" s="63"/>
      <c r="EN96" s="61"/>
      <c r="EO96" s="62"/>
      <c r="EP96" s="62"/>
      <c r="EQ96" s="62"/>
      <c r="ER96" s="62"/>
      <c r="ES96" s="62"/>
      <c r="ET96" s="63"/>
      <c r="EU96" s="62"/>
      <c r="EV96" s="62"/>
      <c r="EW96" s="62"/>
      <c r="EX96" s="61"/>
      <c r="EY96" s="62"/>
      <c r="EZ96" s="62"/>
      <c r="FA96" s="63"/>
      <c r="FB96" s="62"/>
      <c r="FC96" s="63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</row>
    <row r="97" spans="1:193" ht="14.25" x14ac:dyDescent="0.25">
      <c r="A97" s="515"/>
      <c r="B97" s="29" t="str">
        <f>IF(Achats!B95="","",Achats!B95)</f>
        <v>FV 3EH 3x2</v>
      </c>
      <c r="C97" s="67"/>
      <c r="D97" s="514"/>
      <c r="E97" s="2"/>
      <c r="F97" s="113"/>
      <c r="G97" s="32"/>
      <c r="H97" s="31"/>
      <c r="I97" s="2"/>
      <c r="J97" s="2"/>
      <c r="K97" s="2"/>
      <c r="L97" s="2"/>
      <c r="M97" s="113"/>
      <c r="N97" s="32"/>
      <c r="O97" s="31"/>
      <c r="P97" s="3"/>
      <c r="Q97" s="32"/>
      <c r="R97" s="54"/>
      <c r="S97" s="50"/>
      <c r="T97" s="299"/>
      <c r="U97" s="51"/>
      <c r="V97" s="62"/>
      <c r="W97" s="62"/>
      <c r="X97" s="62"/>
      <c r="Y97" s="62"/>
      <c r="Z97" s="62"/>
      <c r="AA97" s="62"/>
      <c r="AB97" s="62"/>
      <c r="AC97" s="62"/>
      <c r="AD97" s="62"/>
      <c r="AE97" s="61"/>
      <c r="AF97" s="62">
        <v>1</v>
      </c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3"/>
      <c r="BC97" s="61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3"/>
      <c r="BR97" s="61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3"/>
      <c r="CI97" s="61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3"/>
      <c r="CZ97" s="61"/>
      <c r="DA97" s="62"/>
      <c r="DB97" s="63"/>
      <c r="DC97" s="61"/>
      <c r="DD97" s="62"/>
      <c r="DE97" s="62"/>
      <c r="DF97" s="62"/>
      <c r="DG97" s="62"/>
      <c r="DH97" s="62"/>
      <c r="DI97" s="62"/>
      <c r="DJ97" s="62"/>
      <c r="DK97" s="62"/>
      <c r="DL97" s="62"/>
      <c r="DM97" s="61"/>
      <c r="DN97" s="62"/>
      <c r="DO97" s="63"/>
      <c r="DP97" s="62"/>
      <c r="DQ97" s="63"/>
      <c r="DR97" s="62"/>
      <c r="DS97" s="62"/>
      <c r="DT97" s="62"/>
      <c r="DU97" s="62"/>
      <c r="DV97" s="62"/>
      <c r="DW97" s="62"/>
      <c r="DX97" s="63"/>
      <c r="DY97" s="61"/>
      <c r="DZ97" s="62"/>
      <c r="EA97" s="63"/>
      <c r="EB97" s="61"/>
      <c r="EC97" s="62"/>
      <c r="ED97" s="62"/>
      <c r="EE97" s="62"/>
      <c r="EF97" s="62"/>
      <c r="EG97" s="62"/>
      <c r="EH97" s="62"/>
      <c r="EI97" s="62"/>
      <c r="EJ97" s="63"/>
      <c r="EK97" s="61"/>
      <c r="EL97" s="62"/>
      <c r="EM97" s="63"/>
      <c r="EN97" s="61"/>
      <c r="EO97" s="62"/>
      <c r="EP97" s="62"/>
      <c r="EQ97" s="62"/>
      <c r="ER97" s="62"/>
      <c r="ES97" s="62"/>
      <c r="ET97" s="63"/>
      <c r="EU97" s="62"/>
      <c r="EV97" s="62"/>
      <c r="EW97" s="62"/>
      <c r="EX97" s="61"/>
      <c r="EY97" s="62"/>
      <c r="EZ97" s="62"/>
      <c r="FA97" s="63"/>
      <c r="FB97" s="62"/>
      <c r="FC97" s="63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</row>
    <row r="98" spans="1:193" ht="14.25" x14ac:dyDescent="0.25">
      <c r="A98" s="458"/>
      <c r="B98" s="29" t="str">
        <f>IF(Achats!B96="","",Achats!B96)</f>
        <v>FV 4EH 4x2</v>
      </c>
      <c r="C98" s="67"/>
      <c r="D98" s="457"/>
      <c r="E98" s="5"/>
      <c r="F98" s="114"/>
      <c r="G98" s="33"/>
      <c r="H98" s="34"/>
      <c r="I98" s="5"/>
      <c r="J98" s="5"/>
      <c r="K98" s="5"/>
      <c r="L98" s="5"/>
      <c r="M98" s="114"/>
      <c r="N98" s="33"/>
      <c r="O98" s="31"/>
      <c r="P98" s="3"/>
      <c r="Q98" s="33"/>
      <c r="R98" s="54"/>
      <c r="S98" s="50"/>
      <c r="T98" s="299"/>
      <c r="U98" s="51"/>
      <c r="V98" s="62"/>
      <c r="W98" s="62"/>
      <c r="X98" s="62"/>
      <c r="Y98" s="62"/>
      <c r="Z98" s="62"/>
      <c r="AA98" s="62"/>
      <c r="AB98" s="62"/>
      <c r="AC98" s="62"/>
      <c r="AD98" s="62"/>
      <c r="AE98" s="61"/>
      <c r="AF98" s="62"/>
      <c r="AG98" s="62">
        <v>1</v>
      </c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3"/>
      <c r="BC98" s="61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3"/>
      <c r="BR98" s="61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3"/>
      <c r="CI98" s="61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3"/>
      <c r="CZ98" s="61"/>
      <c r="DA98" s="62"/>
      <c r="DB98" s="63"/>
      <c r="DC98" s="61"/>
      <c r="DD98" s="62"/>
      <c r="DE98" s="62"/>
      <c r="DF98" s="62"/>
      <c r="DG98" s="62"/>
      <c r="DH98" s="62"/>
      <c r="DI98" s="62"/>
      <c r="DJ98" s="62"/>
      <c r="DK98" s="62"/>
      <c r="DL98" s="62"/>
      <c r="DM98" s="61"/>
      <c r="DN98" s="62"/>
      <c r="DO98" s="63"/>
      <c r="DP98" s="62"/>
      <c r="DQ98" s="63"/>
      <c r="DR98" s="62"/>
      <c r="DS98" s="62"/>
      <c r="DT98" s="62"/>
      <c r="DU98" s="62"/>
      <c r="DV98" s="62"/>
      <c r="DW98" s="62"/>
      <c r="DX98" s="63"/>
      <c r="DY98" s="61"/>
      <c r="DZ98" s="62"/>
      <c r="EA98" s="63"/>
      <c r="EB98" s="61"/>
      <c r="EC98" s="62"/>
      <c r="ED98" s="62"/>
      <c r="EE98" s="62"/>
      <c r="EF98" s="62"/>
      <c r="EG98" s="62"/>
      <c r="EH98" s="62"/>
      <c r="EI98" s="62"/>
      <c r="EJ98" s="63"/>
      <c r="EK98" s="61"/>
      <c r="EL98" s="62"/>
      <c r="EM98" s="63"/>
      <c r="EN98" s="61"/>
      <c r="EO98" s="62"/>
      <c r="EP98" s="62"/>
      <c r="EQ98" s="62"/>
      <c r="ER98" s="62"/>
      <c r="ES98" s="62"/>
      <c r="ET98" s="63"/>
      <c r="EU98" s="62"/>
      <c r="EV98" s="62"/>
      <c r="EW98" s="62"/>
      <c r="EX98" s="61"/>
      <c r="EY98" s="62"/>
      <c r="EZ98" s="62"/>
      <c r="FA98" s="63"/>
      <c r="FB98" s="62"/>
      <c r="FC98" s="63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</row>
    <row r="99" spans="1:193" ht="14.25" x14ac:dyDescent="0.25">
      <c r="A99" s="458"/>
      <c r="B99" s="29" t="str">
        <f>IF(Achats!B97="","",Achats!B97)</f>
        <v>FV 5EH 4x2,5</v>
      </c>
      <c r="C99" s="67"/>
      <c r="D99" s="457"/>
      <c r="E99" s="2"/>
      <c r="F99" s="116"/>
      <c r="G99" s="37"/>
      <c r="H99" s="472"/>
      <c r="I99" s="8"/>
      <c r="J99" s="8"/>
      <c r="K99" s="8"/>
      <c r="L99" s="8"/>
      <c r="M99" s="116"/>
      <c r="N99" s="37"/>
      <c r="O99" s="46"/>
      <c r="P99" s="13"/>
      <c r="Q99" s="47"/>
      <c r="R99" s="49"/>
      <c r="S99" s="52"/>
      <c r="T99" s="298"/>
      <c r="U99" s="53"/>
      <c r="V99" s="62"/>
      <c r="W99" s="62"/>
      <c r="X99" s="62"/>
      <c r="Y99" s="62"/>
      <c r="Z99" s="62"/>
      <c r="AA99" s="62"/>
      <c r="AB99" s="62"/>
      <c r="AC99" s="62"/>
      <c r="AD99" s="62"/>
      <c r="AE99" s="61"/>
      <c r="AF99" s="62"/>
      <c r="AG99" s="62"/>
      <c r="AH99" s="62">
        <v>1</v>
      </c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3"/>
      <c r="BC99" s="61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3"/>
      <c r="BR99" s="61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3"/>
      <c r="CI99" s="61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3"/>
      <c r="CZ99" s="61"/>
      <c r="DA99" s="62"/>
      <c r="DB99" s="63"/>
      <c r="DC99" s="61"/>
      <c r="DD99" s="62"/>
      <c r="DE99" s="62"/>
      <c r="DF99" s="62"/>
      <c r="DG99" s="62"/>
      <c r="DH99" s="62"/>
      <c r="DI99" s="62"/>
      <c r="DJ99" s="62"/>
      <c r="DK99" s="62"/>
      <c r="DL99" s="62"/>
      <c r="DM99" s="61"/>
      <c r="DN99" s="62"/>
      <c r="DO99" s="63"/>
      <c r="DP99" s="62"/>
      <c r="DQ99" s="63"/>
      <c r="DR99" s="62"/>
      <c r="DS99" s="62"/>
      <c r="DT99" s="62"/>
      <c r="DU99" s="62"/>
      <c r="DV99" s="62"/>
      <c r="DW99" s="62"/>
      <c r="DX99" s="63"/>
      <c r="DY99" s="61"/>
      <c r="DZ99" s="62"/>
      <c r="EA99" s="63"/>
      <c r="EB99" s="61"/>
      <c r="EC99" s="62"/>
      <c r="ED99" s="62"/>
      <c r="EE99" s="62"/>
      <c r="EF99" s="62"/>
      <c r="EG99" s="62"/>
      <c r="EH99" s="62"/>
      <c r="EI99" s="62"/>
      <c r="EJ99" s="63"/>
      <c r="EK99" s="61"/>
      <c r="EL99" s="62"/>
      <c r="EM99" s="63"/>
      <c r="EN99" s="61"/>
      <c r="EO99" s="62"/>
      <c r="EP99" s="62"/>
      <c r="EQ99" s="62"/>
      <c r="ER99" s="62"/>
      <c r="ES99" s="62"/>
      <c r="ET99" s="63"/>
      <c r="EU99" s="62"/>
      <c r="EV99" s="62"/>
      <c r="EW99" s="62"/>
      <c r="EX99" s="61"/>
      <c r="EY99" s="62"/>
      <c r="EZ99" s="62"/>
      <c r="FA99" s="63"/>
      <c r="FB99" s="62"/>
      <c r="FC99" s="63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</row>
    <row r="100" spans="1:193" ht="14.25" x14ac:dyDescent="0.25">
      <c r="A100" s="458"/>
      <c r="B100" s="29" t="str">
        <f>IF(Achats!B98="","",Achats!B98)</f>
        <v>FV 6EH 4x3</v>
      </c>
      <c r="C100" s="67"/>
      <c r="D100" s="457"/>
      <c r="E100" s="2"/>
      <c r="F100" s="117"/>
      <c r="G100" s="38"/>
      <c r="H100" s="472"/>
      <c r="I100" s="8"/>
      <c r="J100" s="8"/>
      <c r="K100" s="8"/>
      <c r="L100" s="9"/>
      <c r="M100" s="117"/>
      <c r="N100" s="38"/>
      <c r="O100" s="46"/>
      <c r="P100" s="13"/>
      <c r="Q100" s="47"/>
      <c r="R100" s="49"/>
      <c r="S100" s="50"/>
      <c r="T100" s="299"/>
      <c r="U100" s="51"/>
      <c r="V100" s="62"/>
      <c r="W100" s="62"/>
      <c r="X100" s="62"/>
      <c r="Y100" s="62"/>
      <c r="Z100" s="62"/>
      <c r="AA100" s="62"/>
      <c r="AB100" s="62"/>
      <c r="AC100" s="62"/>
      <c r="AD100" s="62"/>
      <c r="AE100" s="61"/>
      <c r="AF100" s="62"/>
      <c r="AG100" s="62"/>
      <c r="AH100" s="62"/>
      <c r="AI100" s="62">
        <v>1</v>
      </c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3"/>
      <c r="BC100" s="61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3"/>
      <c r="BR100" s="61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3"/>
      <c r="CI100" s="61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3"/>
      <c r="CZ100" s="61"/>
      <c r="DA100" s="62"/>
      <c r="DB100" s="63"/>
      <c r="DC100" s="61"/>
      <c r="DD100" s="62"/>
      <c r="DE100" s="62"/>
      <c r="DF100" s="62"/>
      <c r="DG100" s="62"/>
      <c r="DH100" s="62"/>
      <c r="DI100" s="62"/>
      <c r="DJ100" s="62"/>
      <c r="DK100" s="62"/>
      <c r="DL100" s="62"/>
      <c r="DM100" s="61"/>
      <c r="DN100" s="62"/>
      <c r="DO100" s="63"/>
      <c r="DP100" s="62"/>
      <c r="DQ100" s="63"/>
      <c r="DR100" s="62"/>
      <c r="DS100" s="62"/>
      <c r="DT100" s="62"/>
      <c r="DU100" s="62"/>
      <c r="DV100" s="62"/>
      <c r="DW100" s="62"/>
      <c r="DX100" s="63"/>
      <c r="DY100" s="61"/>
      <c r="DZ100" s="62"/>
      <c r="EA100" s="63"/>
      <c r="EB100" s="61"/>
      <c r="EC100" s="62"/>
      <c r="ED100" s="62"/>
      <c r="EE100" s="62"/>
      <c r="EF100" s="62"/>
      <c r="EG100" s="62"/>
      <c r="EH100" s="62"/>
      <c r="EI100" s="62"/>
      <c r="EJ100" s="63"/>
      <c r="EK100" s="61"/>
      <c r="EL100" s="62"/>
      <c r="EM100" s="63"/>
      <c r="EN100" s="61"/>
      <c r="EO100" s="62"/>
      <c r="EP100" s="62"/>
      <c r="EQ100" s="62"/>
      <c r="ER100" s="62"/>
      <c r="ES100" s="62"/>
      <c r="ET100" s="63"/>
      <c r="EU100" s="62"/>
      <c r="EV100" s="62"/>
      <c r="EW100" s="62"/>
      <c r="EX100" s="61"/>
      <c r="EY100" s="62"/>
      <c r="EZ100" s="62"/>
      <c r="FA100" s="63"/>
      <c r="FB100" s="62"/>
      <c r="FC100" s="63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</row>
    <row r="101" spans="1:193" ht="14.25" x14ac:dyDescent="0.25">
      <c r="A101" s="458"/>
      <c r="B101" s="29" t="str">
        <f>IF(Achats!B99="","",Achats!B99)</f>
        <v>FV 6EH 6x2</v>
      </c>
      <c r="C101" s="67"/>
      <c r="D101" s="457"/>
      <c r="E101" s="2"/>
      <c r="F101" s="117"/>
      <c r="G101" s="38"/>
      <c r="H101" s="472"/>
      <c r="I101" s="8"/>
      <c r="J101" s="8"/>
      <c r="K101" s="8"/>
      <c r="L101" s="9"/>
      <c r="M101" s="117"/>
      <c r="N101" s="38"/>
      <c r="O101" s="46"/>
      <c r="P101" s="13"/>
      <c r="Q101" s="47"/>
      <c r="R101" s="49"/>
      <c r="S101" s="50"/>
      <c r="T101" s="299"/>
      <c r="U101" s="51"/>
      <c r="V101" s="62"/>
      <c r="W101" s="62"/>
      <c r="X101" s="62"/>
      <c r="Y101" s="62"/>
      <c r="Z101" s="62"/>
      <c r="AA101" s="62"/>
      <c r="AB101" s="62"/>
      <c r="AC101" s="62"/>
      <c r="AD101" s="62"/>
      <c r="AE101" s="61"/>
      <c r="AF101" s="62"/>
      <c r="AG101" s="62"/>
      <c r="AH101" s="62"/>
      <c r="AI101" s="62"/>
      <c r="AJ101" s="62">
        <v>1</v>
      </c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3"/>
      <c r="BC101" s="61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3"/>
      <c r="BR101" s="61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3"/>
      <c r="CI101" s="61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3"/>
      <c r="CZ101" s="61"/>
      <c r="DA101" s="62"/>
      <c r="DB101" s="63"/>
      <c r="DC101" s="61"/>
      <c r="DD101" s="62"/>
      <c r="DE101" s="62"/>
      <c r="DF101" s="62"/>
      <c r="DG101" s="62"/>
      <c r="DH101" s="62"/>
      <c r="DI101" s="62"/>
      <c r="DJ101" s="62"/>
      <c r="DK101" s="62"/>
      <c r="DL101" s="62"/>
      <c r="DM101" s="61"/>
      <c r="DN101" s="62"/>
      <c r="DO101" s="63"/>
      <c r="DP101" s="62"/>
      <c r="DQ101" s="63"/>
      <c r="DR101" s="62"/>
      <c r="DS101" s="62"/>
      <c r="DT101" s="62"/>
      <c r="DU101" s="62"/>
      <c r="DV101" s="62"/>
      <c r="DW101" s="62"/>
      <c r="DX101" s="63"/>
      <c r="DY101" s="61"/>
      <c r="DZ101" s="62"/>
      <c r="EA101" s="63"/>
      <c r="EB101" s="61"/>
      <c r="EC101" s="62"/>
      <c r="ED101" s="62"/>
      <c r="EE101" s="62"/>
      <c r="EF101" s="62"/>
      <c r="EG101" s="62"/>
      <c r="EH101" s="62"/>
      <c r="EI101" s="62"/>
      <c r="EJ101" s="63"/>
      <c r="EK101" s="61"/>
      <c r="EL101" s="62"/>
      <c r="EM101" s="63"/>
      <c r="EN101" s="61"/>
      <c r="EO101" s="62"/>
      <c r="EP101" s="62"/>
      <c r="EQ101" s="62"/>
      <c r="ER101" s="62"/>
      <c r="ES101" s="62"/>
      <c r="ET101" s="63"/>
      <c r="EU101" s="62"/>
      <c r="EV101" s="62"/>
      <c r="EW101" s="62"/>
      <c r="EX101" s="61"/>
      <c r="EY101" s="62"/>
      <c r="EZ101" s="62"/>
      <c r="FA101" s="63"/>
      <c r="FB101" s="62"/>
      <c r="FC101" s="63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</row>
    <row r="102" spans="1:193" ht="14.25" x14ac:dyDescent="0.25">
      <c r="A102" s="458"/>
      <c r="B102" s="29" t="str">
        <f>IF(Achats!B100="","",Achats!B100)</f>
        <v>FV 6EH 8x1,5</v>
      </c>
      <c r="C102" s="67"/>
      <c r="D102" s="457"/>
      <c r="E102" s="2"/>
      <c r="F102" s="117"/>
      <c r="G102" s="38"/>
      <c r="H102" s="472"/>
      <c r="I102" s="8"/>
      <c r="J102" s="8"/>
      <c r="K102" s="8"/>
      <c r="L102" s="9"/>
      <c r="M102" s="117"/>
      <c r="N102" s="38"/>
      <c r="O102" s="46"/>
      <c r="P102" s="13"/>
      <c r="Q102" s="47"/>
      <c r="R102" s="49"/>
      <c r="S102" s="50"/>
      <c r="T102" s="299"/>
      <c r="U102" s="51"/>
      <c r="V102" s="62"/>
      <c r="W102" s="62"/>
      <c r="X102" s="62"/>
      <c r="Y102" s="62"/>
      <c r="Z102" s="62"/>
      <c r="AA102" s="62"/>
      <c r="AB102" s="62"/>
      <c r="AC102" s="62"/>
      <c r="AD102" s="62"/>
      <c r="AE102" s="61"/>
      <c r="AF102" s="62"/>
      <c r="AG102" s="62"/>
      <c r="AH102" s="62"/>
      <c r="AI102" s="62"/>
      <c r="AJ102" s="62"/>
      <c r="AK102" s="62">
        <v>1</v>
      </c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3"/>
      <c r="BC102" s="61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3"/>
      <c r="BR102" s="61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3"/>
      <c r="CI102" s="61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3"/>
      <c r="CZ102" s="61"/>
      <c r="DA102" s="62"/>
      <c r="DB102" s="63"/>
      <c r="DC102" s="61"/>
      <c r="DD102" s="62"/>
      <c r="DE102" s="62"/>
      <c r="DF102" s="62"/>
      <c r="DG102" s="62"/>
      <c r="DH102" s="62"/>
      <c r="DI102" s="62"/>
      <c r="DJ102" s="62"/>
      <c r="DK102" s="62"/>
      <c r="DL102" s="62"/>
      <c r="DM102" s="61"/>
      <c r="DN102" s="62"/>
      <c r="DO102" s="63"/>
      <c r="DP102" s="62"/>
      <c r="DQ102" s="63"/>
      <c r="DR102" s="62"/>
      <c r="DS102" s="62"/>
      <c r="DT102" s="62"/>
      <c r="DU102" s="62"/>
      <c r="DV102" s="62"/>
      <c r="DW102" s="62"/>
      <c r="DX102" s="63"/>
      <c r="DY102" s="61"/>
      <c r="DZ102" s="62"/>
      <c r="EA102" s="63"/>
      <c r="EB102" s="61"/>
      <c r="EC102" s="62"/>
      <c r="ED102" s="62"/>
      <c r="EE102" s="62"/>
      <c r="EF102" s="62"/>
      <c r="EG102" s="62"/>
      <c r="EH102" s="62"/>
      <c r="EI102" s="62"/>
      <c r="EJ102" s="63"/>
      <c r="EK102" s="61"/>
      <c r="EL102" s="62"/>
      <c r="EM102" s="63"/>
      <c r="EN102" s="61"/>
      <c r="EO102" s="62"/>
      <c r="EP102" s="62"/>
      <c r="EQ102" s="62"/>
      <c r="ER102" s="62"/>
      <c r="ES102" s="62"/>
      <c r="ET102" s="63"/>
      <c r="EU102" s="62"/>
      <c r="EV102" s="62"/>
      <c r="EW102" s="62"/>
      <c r="EX102" s="61"/>
      <c r="EY102" s="62"/>
      <c r="EZ102" s="62"/>
      <c r="FA102" s="63"/>
      <c r="FB102" s="62"/>
      <c r="FC102" s="63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</row>
    <row r="103" spans="1:193" ht="14.25" x14ac:dyDescent="0.25">
      <c r="A103" s="515"/>
      <c r="B103" s="29" t="str">
        <f>IF(Achats!B101="","",Achats!B101)</f>
        <v>FV 7EH 4x3,5</v>
      </c>
      <c r="C103" s="67"/>
      <c r="D103" s="514"/>
      <c r="E103" s="2"/>
      <c r="F103" s="117"/>
      <c r="G103" s="38"/>
      <c r="H103" s="472"/>
      <c r="I103" s="8"/>
      <c r="J103" s="8"/>
      <c r="K103" s="8"/>
      <c r="L103" s="9"/>
      <c r="M103" s="117"/>
      <c r="N103" s="38"/>
      <c r="O103" s="46"/>
      <c r="P103" s="13"/>
      <c r="Q103" s="47"/>
      <c r="R103" s="49"/>
      <c r="S103" s="50"/>
      <c r="T103" s="299"/>
      <c r="U103" s="51"/>
      <c r="V103" s="62"/>
      <c r="W103" s="62"/>
      <c r="X103" s="62"/>
      <c r="Y103" s="62"/>
      <c r="Z103" s="62"/>
      <c r="AA103" s="62"/>
      <c r="AB103" s="62"/>
      <c r="AC103" s="62"/>
      <c r="AD103" s="62"/>
      <c r="AE103" s="61"/>
      <c r="AF103" s="62"/>
      <c r="AG103" s="62"/>
      <c r="AH103" s="62"/>
      <c r="AI103" s="62"/>
      <c r="AJ103" s="62"/>
      <c r="AK103" s="62"/>
      <c r="AL103" s="62">
        <v>1</v>
      </c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3"/>
      <c r="BC103" s="61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3"/>
      <c r="BR103" s="61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3"/>
      <c r="CI103" s="61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3"/>
      <c r="CZ103" s="61"/>
      <c r="DA103" s="62"/>
      <c r="DB103" s="63"/>
      <c r="DC103" s="61"/>
      <c r="DD103" s="62"/>
      <c r="DE103" s="62"/>
      <c r="DF103" s="62"/>
      <c r="DG103" s="62"/>
      <c r="DH103" s="62"/>
      <c r="DI103" s="62"/>
      <c r="DJ103" s="62"/>
      <c r="DK103" s="62"/>
      <c r="DL103" s="62"/>
      <c r="DM103" s="61"/>
      <c r="DN103" s="62"/>
      <c r="DO103" s="63"/>
      <c r="DP103" s="62"/>
      <c r="DQ103" s="63"/>
      <c r="DR103" s="62"/>
      <c r="DS103" s="62"/>
      <c r="DT103" s="62"/>
      <c r="DU103" s="62"/>
      <c r="DV103" s="62"/>
      <c r="DW103" s="62"/>
      <c r="DX103" s="63"/>
      <c r="DY103" s="61"/>
      <c r="DZ103" s="62"/>
      <c r="EA103" s="63"/>
      <c r="EB103" s="61"/>
      <c r="EC103" s="62"/>
      <c r="ED103" s="62"/>
      <c r="EE103" s="62"/>
      <c r="EF103" s="62"/>
      <c r="EG103" s="62"/>
      <c r="EH103" s="62"/>
      <c r="EI103" s="62"/>
      <c r="EJ103" s="63"/>
      <c r="EK103" s="61"/>
      <c r="EL103" s="62"/>
      <c r="EM103" s="63"/>
      <c r="EN103" s="61"/>
      <c r="EO103" s="62"/>
      <c r="EP103" s="62"/>
      <c r="EQ103" s="62"/>
      <c r="ER103" s="62"/>
      <c r="ES103" s="62"/>
      <c r="ET103" s="63"/>
      <c r="EU103" s="62"/>
      <c r="EV103" s="62"/>
      <c r="EW103" s="62"/>
      <c r="EX103" s="61"/>
      <c r="EY103" s="62"/>
      <c r="EZ103" s="62"/>
      <c r="FA103" s="63"/>
      <c r="FB103" s="62"/>
      <c r="FC103" s="63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</row>
    <row r="104" spans="1:193" ht="14.25" x14ac:dyDescent="0.25">
      <c r="A104" s="458"/>
      <c r="B104" s="29" t="str">
        <f>IF(Achats!B102="","",Achats!B102)</f>
        <v>FV 8EH 4x4</v>
      </c>
      <c r="C104" s="67"/>
      <c r="D104" s="457"/>
      <c r="E104" s="2"/>
      <c r="F104" s="116"/>
      <c r="G104" s="37"/>
      <c r="H104" s="472"/>
      <c r="I104" s="8"/>
      <c r="J104" s="8"/>
      <c r="K104" s="8"/>
      <c r="L104" s="8"/>
      <c r="M104" s="116"/>
      <c r="N104" s="37"/>
      <c r="O104" s="46"/>
      <c r="P104" s="13"/>
      <c r="Q104" s="47"/>
      <c r="R104" s="49"/>
      <c r="S104" s="50"/>
      <c r="T104" s="299"/>
      <c r="U104" s="51"/>
      <c r="V104" s="62"/>
      <c r="W104" s="62"/>
      <c r="X104" s="62"/>
      <c r="Y104" s="62"/>
      <c r="Z104" s="62"/>
      <c r="AA104" s="62"/>
      <c r="AB104" s="62"/>
      <c r="AC104" s="62"/>
      <c r="AD104" s="62"/>
      <c r="AE104" s="61"/>
      <c r="AF104" s="62"/>
      <c r="AG104" s="62"/>
      <c r="AH104" s="62"/>
      <c r="AI104" s="62"/>
      <c r="AJ104" s="62"/>
      <c r="AK104" s="62"/>
      <c r="AL104" s="62"/>
      <c r="AM104" s="62">
        <v>1</v>
      </c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3"/>
      <c r="BC104" s="61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3"/>
      <c r="BR104" s="61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3"/>
      <c r="CI104" s="61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3"/>
      <c r="CZ104" s="61"/>
      <c r="DA104" s="62"/>
      <c r="DB104" s="63"/>
      <c r="DC104" s="61"/>
      <c r="DD104" s="62"/>
      <c r="DE104" s="62"/>
      <c r="DF104" s="62"/>
      <c r="DG104" s="62"/>
      <c r="DH104" s="62"/>
      <c r="DI104" s="62"/>
      <c r="DJ104" s="62"/>
      <c r="DK104" s="62"/>
      <c r="DL104" s="62"/>
      <c r="DM104" s="61"/>
      <c r="DN104" s="62"/>
      <c r="DO104" s="63"/>
      <c r="DP104" s="62"/>
      <c r="DQ104" s="63"/>
      <c r="DR104" s="62"/>
      <c r="DS104" s="62"/>
      <c r="DT104" s="62"/>
      <c r="DU104" s="62"/>
      <c r="DV104" s="62"/>
      <c r="DW104" s="62"/>
      <c r="DX104" s="63"/>
      <c r="DY104" s="61"/>
      <c r="DZ104" s="62"/>
      <c r="EA104" s="63"/>
      <c r="EB104" s="61"/>
      <c r="EC104" s="62"/>
      <c r="ED104" s="62"/>
      <c r="EE104" s="62"/>
      <c r="EF104" s="62"/>
      <c r="EG104" s="62"/>
      <c r="EH104" s="62"/>
      <c r="EI104" s="62"/>
      <c r="EJ104" s="63"/>
      <c r="EK104" s="61"/>
      <c r="EL104" s="62"/>
      <c r="EM104" s="63"/>
      <c r="EN104" s="61"/>
      <c r="EO104" s="62"/>
      <c r="EP104" s="62"/>
      <c r="EQ104" s="62"/>
      <c r="ER104" s="62"/>
      <c r="ES104" s="62"/>
      <c r="ET104" s="63"/>
      <c r="EU104" s="62"/>
      <c r="EV104" s="62"/>
      <c r="EW104" s="62"/>
      <c r="EX104" s="61"/>
      <c r="EY104" s="62"/>
      <c r="EZ104" s="62"/>
      <c r="FA104" s="63"/>
      <c r="FB104" s="62"/>
      <c r="FC104" s="63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</row>
    <row r="105" spans="1:193" ht="14.25" x14ac:dyDescent="0.25">
      <c r="A105" s="515"/>
      <c r="B105" s="29" t="str">
        <f>IF(Achats!B103="","",Achats!B103)</f>
        <v>FV 8EH 8x2</v>
      </c>
      <c r="C105" s="67"/>
      <c r="D105" s="514"/>
      <c r="E105" s="2"/>
      <c r="F105" s="116"/>
      <c r="G105" s="37"/>
      <c r="H105" s="472"/>
      <c r="I105" s="8"/>
      <c r="J105" s="8"/>
      <c r="K105" s="8"/>
      <c r="L105" s="8"/>
      <c r="M105" s="116"/>
      <c r="N105" s="37"/>
      <c r="O105" s="46"/>
      <c r="P105" s="13"/>
      <c r="Q105" s="47"/>
      <c r="R105" s="49"/>
      <c r="S105" s="52"/>
      <c r="T105" s="298"/>
      <c r="U105" s="53"/>
      <c r="V105" s="62"/>
      <c r="W105" s="62"/>
      <c r="X105" s="62"/>
      <c r="Y105" s="62"/>
      <c r="Z105" s="62"/>
      <c r="AA105" s="62"/>
      <c r="AB105" s="62"/>
      <c r="AC105" s="62"/>
      <c r="AD105" s="62"/>
      <c r="AE105" s="61"/>
      <c r="AF105" s="62"/>
      <c r="AG105" s="62"/>
      <c r="AH105" s="62"/>
      <c r="AI105" s="62"/>
      <c r="AJ105" s="62"/>
      <c r="AK105" s="62"/>
      <c r="AL105" s="62"/>
      <c r="AM105" s="62"/>
      <c r="AN105" s="62">
        <v>1</v>
      </c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3"/>
      <c r="BC105" s="61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3"/>
      <c r="BR105" s="61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3"/>
      <c r="CI105" s="61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3"/>
      <c r="CZ105" s="61"/>
      <c r="DA105" s="62"/>
      <c r="DB105" s="63"/>
      <c r="DC105" s="61"/>
      <c r="DD105" s="62"/>
      <c r="DE105" s="62"/>
      <c r="DF105" s="62"/>
      <c r="DG105" s="62"/>
      <c r="DH105" s="62"/>
      <c r="DI105" s="62"/>
      <c r="DJ105" s="62"/>
      <c r="DK105" s="62"/>
      <c r="DL105" s="62"/>
      <c r="DM105" s="61"/>
      <c r="DN105" s="62"/>
      <c r="DO105" s="63"/>
      <c r="DP105" s="62"/>
      <c r="DQ105" s="63"/>
      <c r="DR105" s="62"/>
      <c r="DS105" s="62"/>
      <c r="DT105" s="62"/>
      <c r="DU105" s="62"/>
      <c r="DV105" s="62"/>
      <c r="DW105" s="62"/>
      <c r="DX105" s="63"/>
      <c r="DY105" s="61"/>
      <c r="DZ105" s="62"/>
      <c r="EA105" s="63"/>
      <c r="EB105" s="61"/>
      <c r="EC105" s="62"/>
      <c r="ED105" s="62"/>
      <c r="EE105" s="62"/>
      <c r="EF105" s="62"/>
      <c r="EG105" s="62"/>
      <c r="EH105" s="62"/>
      <c r="EI105" s="62"/>
      <c r="EJ105" s="63"/>
      <c r="EK105" s="61"/>
      <c r="EL105" s="62"/>
      <c r="EM105" s="63"/>
      <c r="EN105" s="61"/>
      <c r="EO105" s="62"/>
      <c r="EP105" s="62"/>
      <c r="EQ105" s="62"/>
      <c r="ER105" s="62"/>
      <c r="ES105" s="62"/>
      <c r="ET105" s="63"/>
      <c r="EU105" s="62"/>
      <c r="EV105" s="62"/>
      <c r="EW105" s="62"/>
      <c r="EX105" s="61"/>
      <c r="EY105" s="62"/>
      <c r="EZ105" s="62"/>
      <c r="FA105" s="63"/>
      <c r="FB105" s="62"/>
      <c r="FC105" s="63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</row>
    <row r="106" spans="1:193" ht="14.25" x14ac:dyDescent="0.25">
      <c r="A106" s="515"/>
      <c r="B106" s="29" t="str">
        <f>IF(Achats!B104="","",Achats!B104)</f>
        <v>FV 9EH 4x4,5</v>
      </c>
      <c r="C106" s="67"/>
      <c r="D106" s="514"/>
      <c r="E106" s="2"/>
      <c r="F106" s="116"/>
      <c r="G106" s="37"/>
      <c r="H106" s="472"/>
      <c r="I106" s="8"/>
      <c r="J106" s="8"/>
      <c r="K106" s="8"/>
      <c r="L106" s="8"/>
      <c r="M106" s="116"/>
      <c r="N106" s="37"/>
      <c r="O106" s="46"/>
      <c r="P106" s="13"/>
      <c r="Q106" s="47"/>
      <c r="R106" s="49"/>
      <c r="S106" s="52"/>
      <c r="T106" s="298"/>
      <c r="U106" s="53"/>
      <c r="V106" s="62"/>
      <c r="W106" s="62"/>
      <c r="X106" s="62"/>
      <c r="Y106" s="62"/>
      <c r="Z106" s="62"/>
      <c r="AA106" s="62"/>
      <c r="AB106" s="62"/>
      <c r="AC106" s="62"/>
      <c r="AD106" s="62"/>
      <c r="AE106" s="61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>
        <v>1</v>
      </c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3"/>
      <c r="BC106" s="61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3"/>
      <c r="BR106" s="61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3"/>
      <c r="CI106" s="61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3"/>
      <c r="CZ106" s="61"/>
      <c r="DA106" s="62"/>
      <c r="DB106" s="63"/>
      <c r="DC106" s="61"/>
      <c r="DD106" s="62"/>
      <c r="DE106" s="62"/>
      <c r="DF106" s="62"/>
      <c r="DG106" s="62"/>
      <c r="DH106" s="62"/>
      <c r="DI106" s="62"/>
      <c r="DJ106" s="62"/>
      <c r="DK106" s="62"/>
      <c r="DL106" s="62"/>
      <c r="DM106" s="61"/>
      <c r="DN106" s="62"/>
      <c r="DO106" s="63"/>
      <c r="DP106" s="62"/>
      <c r="DQ106" s="63"/>
      <c r="DR106" s="62"/>
      <c r="DS106" s="62"/>
      <c r="DT106" s="62"/>
      <c r="DU106" s="62"/>
      <c r="DV106" s="62"/>
      <c r="DW106" s="62"/>
      <c r="DX106" s="63"/>
      <c r="DY106" s="61"/>
      <c r="DZ106" s="62"/>
      <c r="EA106" s="63"/>
      <c r="EB106" s="61"/>
      <c r="EC106" s="62"/>
      <c r="ED106" s="62"/>
      <c r="EE106" s="62"/>
      <c r="EF106" s="62"/>
      <c r="EG106" s="62"/>
      <c r="EH106" s="62"/>
      <c r="EI106" s="62"/>
      <c r="EJ106" s="63"/>
      <c r="EK106" s="61"/>
      <c r="EL106" s="62"/>
      <c r="EM106" s="63"/>
      <c r="EN106" s="61"/>
      <c r="EO106" s="62"/>
      <c r="EP106" s="62"/>
      <c r="EQ106" s="62"/>
      <c r="ER106" s="62"/>
      <c r="ES106" s="62"/>
      <c r="ET106" s="63"/>
      <c r="EU106" s="62"/>
      <c r="EV106" s="62"/>
      <c r="EW106" s="62"/>
      <c r="EX106" s="61"/>
      <c r="EY106" s="62"/>
      <c r="EZ106" s="62"/>
      <c r="FA106" s="63"/>
      <c r="FB106" s="62"/>
      <c r="FC106" s="63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</row>
    <row r="107" spans="1:193" ht="14.25" x14ac:dyDescent="0.25">
      <c r="A107" s="458"/>
      <c r="B107" s="29" t="str">
        <f>IF(Achats!B105="","",Achats!B105)</f>
        <v>FV 10EH 4x5</v>
      </c>
      <c r="C107" s="67"/>
      <c r="D107" s="457"/>
      <c r="E107" s="2"/>
      <c r="F107" s="116"/>
      <c r="G107" s="37"/>
      <c r="H107" s="472"/>
      <c r="I107" s="8"/>
      <c r="J107" s="8"/>
      <c r="K107" s="8"/>
      <c r="L107" s="8"/>
      <c r="M107" s="116"/>
      <c r="N107" s="37"/>
      <c r="O107" s="46"/>
      <c r="P107" s="13"/>
      <c r="Q107" s="47"/>
      <c r="R107" s="49"/>
      <c r="S107" s="52"/>
      <c r="T107" s="298"/>
      <c r="U107" s="53"/>
      <c r="V107" s="62"/>
      <c r="W107" s="62"/>
      <c r="X107" s="62"/>
      <c r="Y107" s="62"/>
      <c r="Z107" s="62"/>
      <c r="AA107" s="62"/>
      <c r="AB107" s="62"/>
      <c r="AC107" s="62"/>
      <c r="AD107" s="62"/>
      <c r="AE107" s="61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>
        <v>1</v>
      </c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3"/>
      <c r="BC107" s="61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3"/>
      <c r="BR107" s="61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3"/>
      <c r="CI107" s="61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3"/>
      <c r="CZ107" s="61"/>
      <c r="DA107" s="62"/>
      <c r="DB107" s="63"/>
      <c r="DC107" s="61"/>
      <c r="DD107" s="62"/>
      <c r="DE107" s="62"/>
      <c r="DF107" s="62"/>
      <c r="DG107" s="62"/>
      <c r="DH107" s="62"/>
      <c r="DI107" s="62"/>
      <c r="DJ107" s="62"/>
      <c r="DK107" s="62"/>
      <c r="DL107" s="62"/>
      <c r="DM107" s="61"/>
      <c r="DN107" s="62"/>
      <c r="DO107" s="63"/>
      <c r="DP107" s="62"/>
      <c r="DQ107" s="63"/>
      <c r="DR107" s="62"/>
      <c r="DS107" s="62"/>
      <c r="DT107" s="62"/>
      <c r="DU107" s="62"/>
      <c r="DV107" s="62"/>
      <c r="DW107" s="62"/>
      <c r="DX107" s="63"/>
      <c r="DY107" s="61"/>
      <c r="DZ107" s="62"/>
      <c r="EA107" s="63"/>
      <c r="EB107" s="61"/>
      <c r="EC107" s="62"/>
      <c r="ED107" s="62"/>
      <c r="EE107" s="62"/>
      <c r="EF107" s="62"/>
      <c r="EG107" s="62"/>
      <c r="EH107" s="62"/>
      <c r="EI107" s="62"/>
      <c r="EJ107" s="63"/>
      <c r="EK107" s="61"/>
      <c r="EL107" s="62"/>
      <c r="EM107" s="63"/>
      <c r="EN107" s="61"/>
      <c r="EO107" s="62"/>
      <c r="EP107" s="62"/>
      <c r="EQ107" s="62"/>
      <c r="ER107" s="62"/>
      <c r="ES107" s="62"/>
      <c r="ET107" s="63"/>
      <c r="EU107" s="62"/>
      <c r="EV107" s="62"/>
      <c r="EW107" s="62"/>
      <c r="EX107" s="61"/>
      <c r="EY107" s="62"/>
      <c r="EZ107" s="62"/>
      <c r="FA107" s="63"/>
      <c r="FB107" s="62"/>
      <c r="FC107" s="63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</row>
    <row r="108" spans="1:193" ht="14.25" x14ac:dyDescent="0.25">
      <c r="A108" s="458"/>
      <c r="B108" s="29" t="str">
        <f>IF(Achats!B106="","",Achats!B106)</f>
        <v>FV 10EH 8x2,5</v>
      </c>
      <c r="C108" s="67"/>
      <c r="D108" s="457"/>
      <c r="E108" s="2"/>
      <c r="F108" s="116"/>
      <c r="G108" s="37"/>
      <c r="H108" s="472"/>
      <c r="I108" s="8"/>
      <c r="J108" s="8"/>
      <c r="K108" s="8"/>
      <c r="L108" s="8"/>
      <c r="M108" s="116"/>
      <c r="N108" s="37"/>
      <c r="O108" s="46"/>
      <c r="P108" s="13"/>
      <c r="Q108" s="47"/>
      <c r="R108" s="49"/>
      <c r="S108" s="50"/>
      <c r="T108" s="299"/>
      <c r="U108" s="51"/>
      <c r="V108" s="62"/>
      <c r="W108" s="62"/>
      <c r="X108" s="62"/>
      <c r="Y108" s="62"/>
      <c r="Z108" s="62"/>
      <c r="AA108" s="62"/>
      <c r="AB108" s="62"/>
      <c r="AC108" s="62"/>
      <c r="AD108" s="62"/>
      <c r="AE108" s="61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>
        <v>1</v>
      </c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3"/>
      <c r="BC108" s="61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3"/>
      <c r="BR108" s="61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3"/>
      <c r="CI108" s="61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3"/>
      <c r="CZ108" s="61"/>
      <c r="DA108" s="62"/>
      <c r="DB108" s="63"/>
      <c r="DC108" s="61"/>
      <c r="DD108" s="62"/>
      <c r="DE108" s="62"/>
      <c r="DF108" s="62"/>
      <c r="DG108" s="62"/>
      <c r="DH108" s="62"/>
      <c r="DI108" s="62"/>
      <c r="DJ108" s="62"/>
      <c r="DK108" s="62"/>
      <c r="DL108" s="62"/>
      <c r="DM108" s="61"/>
      <c r="DN108" s="62"/>
      <c r="DO108" s="63"/>
      <c r="DP108" s="62"/>
      <c r="DQ108" s="63"/>
      <c r="DR108" s="62"/>
      <c r="DS108" s="62"/>
      <c r="DT108" s="62"/>
      <c r="DU108" s="62"/>
      <c r="DV108" s="62"/>
      <c r="DW108" s="62"/>
      <c r="DX108" s="63"/>
      <c r="DY108" s="61"/>
      <c r="DZ108" s="62"/>
      <c r="EA108" s="63"/>
      <c r="EB108" s="61"/>
      <c r="EC108" s="62"/>
      <c r="ED108" s="62"/>
      <c r="EE108" s="62"/>
      <c r="EF108" s="62"/>
      <c r="EG108" s="62"/>
      <c r="EH108" s="62"/>
      <c r="EI108" s="62"/>
      <c r="EJ108" s="63"/>
      <c r="EK108" s="61"/>
      <c r="EL108" s="62"/>
      <c r="EM108" s="63"/>
      <c r="EN108" s="61"/>
      <c r="EO108" s="62"/>
      <c r="EP108" s="62"/>
      <c r="EQ108" s="62"/>
      <c r="ER108" s="62"/>
      <c r="ES108" s="62"/>
      <c r="ET108" s="63"/>
      <c r="EU108" s="62"/>
      <c r="EV108" s="62"/>
      <c r="EW108" s="62"/>
      <c r="EX108" s="61"/>
      <c r="EY108" s="62"/>
      <c r="EZ108" s="62"/>
      <c r="FA108" s="63"/>
      <c r="FB108" s="62"/>
      <c r="FC108" s="63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</row>
    <row r="109" spans="1:193" ht="14.25" x14ac:dyDescent="0.25">
      <c r="A109" s="458"/>
      <c r="B109" s="29" t="str">
        <f>IF(Achats!B107="","",Achats!B107)</f>
        <v>FV 10EH 10x2</v>
      </c>
      <c r="C109" s="67"/>
      <c r="D109" s="457"/>
      <c r="E109" s="2"/>
      <c r="F109" s="116"/>
      <c r="G109" s="37"/>
      <c r="H109" s="472"/>
      <c r="I109" s="8"/>
      <c r="J109" s="8"/>
      <c r="K109" s="8"/>
      <c r="L109" s="8"/>
      <c r="M109" s="116"/>
      <c r="N109" s="37"/>
      <c r="O109" s="46"/>
      <c r="P109" s="13"/>
      <c r="Q109" s="47"/>
      <c r="R109" s="49"/>
      <c r="S109" s="50"/>
      <c r="T109" s="299"/>
      <c r="U109" s="51"/>
      <c r="V109" s="62"/>
      <c r="W109" s="62"/>
      <c r="X109" s="62"/>
      <c r="Y109" s="62"/>
      <c r="Z109" s="62"/>
      <c r="AA109" s="62"/>
      <c r="AB109" s="62"/>
      <c r="AC109" s="62"/>
      <c r="AD109" s="62"/>
      <c r="AE109" s="61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>
        <v>1</v>
      </c>
      <c r="AS109" s="62"/>
      <c r="AT109" s="62"/>
      <c r="AU109" s="62"/>
      <c r="AV109" s="62"/>
      <c r="AW109" s="62"/>
      <c r="AX109" s="62"/>
      <c r="AY109" s="62"/>
      <c r="AZ109" s="62"/>
      <c r="BA109" s="62"/>
      <c r="BB109" s="63"/>
      <c r="BC109" s="61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3"/>
      <c r="BR109" s="61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3"/>
      <c r="CI109" s="61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3"/>
      <c r="CZ109" s="61"/>
      <c r="DA109" s="62"/>
      <c r="DB109" s="63"/>
      <c r="DC109" s="61"/>
      <c r="DD109" s="62"/>
      <c r="DE109" s="62"/>
      <c r="DF109" s="62"/>
      <c r="DG109" s="62"/>
      <c r="DH109" s="62"/>
      <c r="DI109" s="62"/>
      <c r="DJ109" s="62"/>
      <c r="DK109" s="62"/>
      <c r="DL109" s="62"/>
      <c r="DM109" s="61"/>
      <c r="DN109" s="62"/>
      <c r="DO109" s="63"/>
      <c r="DP109" s="62"/>
      <c r="DQ109" s="63"/>
      <c r="DR109" s="62"/>
      <c r="DS109" s="62"/>
      <c r="DT109" s="62"/>
      <c r="DU109" s="62"/>
      <c r="DV109" s="62"/>
      <c r="DW109" s="62"/>
      <c r="DX109" s="63"/>
      <c r="DY109" s="61"/>
      <c r="DZ109" s="62"/>
      <c r="EA109" s="63"/>
      <c r="EB109" s="61"/>
      <c r="EC109" s="62"/>
      <c r="ED109" s="62"/>
      <c r="EE109" s="62"/>
      <c r="EF109" s="62"/>
      <c r="EG109" s="62"/>
      <c r="EH109" s="62"/>
      <c r="EI109" s="62"/>
      <c r="EJ109" s="63"/>
      <c r="EK109" s="61"/>
      <c r="EL109" s="62"/>
      <c r="EM109" s="63"/>
      <c r="EN109" s="61"/>
      <c r="EO109" s="62"/>
      <c r="EP109" s="62"/>
      <c r="EQ109" s="62"/>
      <c r="ER109" s="62"/>
      <c r="ES109" s="62"/>
      <c r="ET109" s="63"/>
      <c r="EU109" s="62"/>
      <c r="EV109" s="62"/>
      <c r="EW109" s="62"/>
      <c r="EX109" s="61"/>
      <c r="EY109" s="62"/>
      <c r="EZ109" s="62"/>
      <c r="FA109" s="63"/>
      <c r="FB109" s="62"/>
      <c r="FC109" s="63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</row>
    <row r="110" spans="1:193" ht="14.25" x14ac:dyDescent="0.25">
      <c r="A110" s="458"/>
      <c r="B110" s="29" t="str">
        <f>IF(Achats!B108="","",Achats!B108)</f>
        <v>FV 12EH 6x4</v>
      </c>
      <c r="C110" s="67"/>
      <c r="D110" s="457"/>
      <c r="E110" s="2"/>
      <c r="F110" s="113"/>
      <c r="G110" s="32"/>
      <c r="H110" s="31"/>
      <c r="I110" s="2"/>
      <c r="J110" s="2"/>
      <c r="K110" s="2"/>
      <c r="L110" s="2"/>
      <c r="M110" s="113"/>
      <c r="N110" s="32"/>
      <c r="O110" s="31"/>
      <c r="P110" s="3"/>
      <c r="Q110" s="32"/>
      <c r="R110" s="54"/>
      <c r="S110" s="52"/>
      <c r="T110" s="298"/>
      <c r="U110" s="53"/>
      <c r="V110" s="62"/>
      <c r="W110" s="62"/>
      <c r="X110" s="62"/>
      <c r="Y110" s="62"/>
      <c r="Z110" s="62"/>
      <c r="AA110" s="62"/>
      <c r="AB110" s="62"/>
      <c r="AC110" s="62"/>
      <c r="AD110" s="62"/>
      <c r="AE110" s="61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>
        <v>1</v>
      </c>
      <c r="AT110" s="62"/>
      <c r="AU110" s="62"/>
      <c r="AV110" s="62"/>
      <c r="AW110" s="62"/>
      <c r="AX110" s="62"/>
      <c r="AY110" s="62"/>
      <c r="AZ110" s="62"/>
      <c r="BA110" s="62"/>
      <c r="BB110" s="63"/>
      <c r="BC110" s="61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3"/>
      <c r="BR110" s="61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3"/>
      <c r="CI110" s="61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3"/>
      <c r="CZ110" s="61"/>
      <c r="DA110" s="62"/>
      <c r="DB110" s="63"/>
      <c r="DC110" s="61"/>
      <c r="DD110" s="62"/>
      <c r="DE110" s="62"/>
      <c r="DF110" s="62"/>
      <c r="DG110" s="62"/>
      <c r="DH110" s="62"/>
      <c r="DI110" s="62"/>
      <c r="DJ110" s="62"/>
      <c r="DK110" s="62"/>
      <c r="DL110" s="62"/>
      <c r="DM110" s="61"/>
      <c r="DN110" s="62"/>
      <c r="DO110" s="63"/>
      <c r="DP110" s="62"/>
      <c r="DQ110" s="63"/>
      <c r="DR110" s="62"/>
      <c r="DS110" s="62"/>
      <c r="DT110" s="62"/>
      <c r="DU110" s="62"/>
      <c r="DV110" s="62"/>
      <c r="DW110" s="62"/>
      <c r="DX110" s="63"/>
      <c r="DY110" s="61"/>
      <c r="DZ110" s="62"/>
      <c r="EA110" s="63"/>
      <c r="EB110" s="61"/>
      <c r="EC110" s="62"/>
      <c r="ED110" s="62"/>
      <c r="EE110" s="62"/>
      <c r="EF110" s="62"/>
      <c r="EG110" s="62"/>
      <c r="EH110" s="62"/>
      <c r="EI110" s="62"/>
      <c r="EJ110" s="63"/>
      <c r="EK110" s="61"/>
      <c r="EL110" s="62"/>
      <c r="EM110" s="63"/>
      <c r="EN110" s="61"/>
      <c r="EO110" s="62"/>
      <c r="EP110" s="62"/>
      <c r="EQ110" s="62"/>
      <c r="ER110" s="62"/>
      <c r="ES110" s="62"/>
      <c r="ET110" s="63"/>
      <c r="EU110" s="62"/>
      <c r="EV110" s="62"/>
      <c r="EW110" s="62"/>
      <c r="EX110" s="61"/>
      <c r="EY110" s="62"/>
      <c r="EZ110" s="62"/>
      <c r="FA110" s="63"/>
      <c r="FB110" s="62"/>
      <c r="FC110" s="63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</row>
    <row r="111" spans="1:193" ht="14.25" x14ac:dyDescent="0.25">
      <c r="A111" s="458"/>
      <c r="B111" s="29" t="str">
        <f>IF(Achats!B109="","",Achats!B109)</f>
        <v>FV 12EH 8x3</v>
      </c>
      <c r="C111" s="67"/>
      <c r="D111" s="457"/>
      <c r="E111" s="2"/>
      <c r="F111" s="113"/>
      <c r="G111" s="32"/>
      <c r="H111" s="31"/>
      <c r="I111" s="2"/>
      <c r="J111" s="2"/>
      <c r="K111" s="2"/>
      <c r="L111" s="2"/>
      <c r="M111" s="113"/>
      <c r="N111" s="32"/>
      <c r="O111" s="31"/>
      <c r="P111" s="3"/>
      <c r="Q111" s="32"/>
      <c r="R111" s="54"/>
      <c r="S111" s="52"/>
      <c r="T111" s="298"/>
      <c r="U111" s="53"/>
      <c r="V111" s="62"/>
      <c r="W111" s="62"/>
      <c r="X111" s="62"/>
      <c r="Y111" s="62"/>
      <c r="Z111" s="62"/>
      <c r="AA111" s="62"/>
      <c r="AB111" s="62"/>
      <c r="AC111" s="62"/>
      <c r="AD111" s="62"/>
      <c r="AE111" s="61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>
        <v>1</v>
      </c>
      <c r="AU111" s="62"/>
      <c r="AV111" s="62"/>
      <c r="AW111" s="62"/>
      <c r="AX111" s="62"/>
      <c r="AY111" s="62"/>
      <c r="AZ111" s="62"/>
      <c r="BA111" s="62"/>
      <c r="BB111" s="63"/>
      <c r="BC111" s="61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3"/>
      <c r="BR111" s="61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3"/>
      <c r="CI111" s="61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3"/>
      <c r="CZ111" s="61"/>
      <c r="DA111" s="62"/>
      <c r="DB111" s="63"/>
      <c r="DC111" s="61"/>
      <c r="DD111" s="62"/>
      <c r="DE111" s="62"/>
      <c r="DF111" s="62"/>
      <c r="DG111" s="62"/>
      <c r="DH111" s="62"/>
      <c r="DI111" s="62"/>
      <c r="DJ111" s="62"/>
      <c r="DK111" s="62"/>
      <c r="DL111" s="62"/>
      <c r="DM111" s="61"/>
      <c r="DN111" s="62"/>
      <c r="DO111" s="63"/>
      <c r="DP111" s="62"/>
      <c r="DQ111" s="63"/>
      <c r="DR111" s="62"/>
      <c r="DS111" s="62"/>
      <c r="DT111" s="62"/>
      <c r="DU111" s="62"/>
      <c r="DV111" s="62"/>
      <c r="DW111" s="62"/>
      <c r="DX111" s="63"/>
      <c r="DY111" s="61"/>
      <c r="DZ111" s="62"/>
      <c r="EA111" s="63"/>
      <c r="EB111" s="61"/>
      <c r="EC111" s="62"/>
      <c r="ED111" s="62"/>
      <c r="EE111" s="62"/>
      <c r="EF111" s="62"/>
      <c r="EG111" s="62"/>
      <c r="EH111" s="62"/>
      <c r="EI111" s="62"/>
      <c r="EJ111" s="63"/>
      <c r="EK111" s="61"/>
      <c r="EL111" s="62"/>
      <c r="EM111" s="63"/>
      <c r="EN111" s="61"/>
      <c r="EO111" s="62"/>
      <c r="EP111" s="62"/>
      <c r="EQ111" s="62"/>
      <c r="ER111" s="62"/>
      <c r="ES111" s="62"/>
      <c r="ET111" s="63"/>
      <c r="EU111" s="62"/>
      <c r="EV111" s="62"/>
      <c r="EW111" s="62"/>
      <c r="EX111" s="61"/>
      <c r="EY111" s="62"/>
      <c r="EZ111" s="62"/>
      <c r="FA111" s="63"/>
      <c r="FB111" s="62"/>
      <c r="FC111" s="63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</row>
    <row r="112" spans="1:193" ht="14.25" x14ac:dyDescent="0.25">
      <c r="A112" s="515"/>
      <c r="B112" s="29" t="str">
        <f>IF(Achats!B110="","",Achats!B110)</f>
        <v>FV 14EH 7x4</v>
      </c>
      <c r="C112" s="67"/>
      <c r="D112" s="514"/>
      <c r="E112" s="2"/>
      <c r="F112" s="113"/>
      <c r="G112" s="32"/>
      <c r="H112" s="31"/>
      <c r="I112" s="2"/>
      <c r="J112" s="2"/>
      <c r="K112" s="2"/>
      <c r="L112" s="2"/>
      <c r="M112" s="113"/>
      <c r="N112" s="32"/>
      <c r="O112" s="31"/>
      <c r="P112" s="3"/>
      <c r="Q112" s="32"/>
      <c r="R112" s="54"/>
      <c r="S112" s="52"/>
      <c r="T112" s="298"/>
      <c r="U112" s="53"/>
      <c r="V112" s="62"/>
      <c r="W112" s="62"/>
      <c r="X112" s="62"/>
      <c r="Y112" s="62"/>
      <c r="Z112" s="62"/>
      <c r="AA112" s="62"/>
      <c r="AB112" s="62"/>
      <c r="AC112" s="62"/>
      <c r="AD112" s="62"/>
      <c r="AE112" s="61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>
        <v>1</v>
      </c>
      <c r="AV112" s="62"/>
      <c r="AW112" s="62"/>
      <c r="AX112" s="62"/>
      <c r="AY112" s="62"/>
      <c r="AZ112" s="62"/>
      <c r="BA112" s="62"/>
      <c r="BB112" s="63"/>
      <c r="BC112" s="61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3"/>
      <c r="BR112" s="61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3"/>
      <c r="CI112" s="61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3"/>
      <c r="CZ112" s="61"/>
      <c r="DA112" s="62"/>
      <c r="DB112" s="63"/>
      <c r="DC112" s="61"/>
      <c r="DD112" s="62"/>
      <c r="DE112" s="62"/>
      <c r="DF112" s="62"/>
      <c r="DG112" s="62"/>
      <c r="DH112" s="62"/>
      <c r="DI112" s="62"/>
      <c r="DJ112" s="62"/>
      <c r="DK112" s="62"/>
      <c r="DL112" s="62"/>
      <c r="DM112" s="61"/>
      <c r="DN112" s="62"/>
      <c r="DO112" s="63"/>
      <c r="DP112" s="62"/>
      <c r="DQ112" s="63"/>
      <c r="DR112" s="62"/>
      <c r="DS112" s="62"/>
      <c r="DT112" s="62"/>
      <c r="DU112" s="62"/>
      <c r="DV112" s="62"/>
      <c r="DW112" s="62"/>
      <c r="DX112" s="63"/>
      <c r="DY112" s="61"/>
      <c r="DZ112" s="62"/>
      <c r="EA112" s="63"/>
      <c r="EB112" s="61"/>
      <c r="EC112" s="62"/>
      <c r="ED112" s="62"/>
      <c r="EE112" s="62"/>
      <c r="EF112" s="62"/>
      <c r="EG112" s="62"/>
      <c r="EH112" s="62"/>
      <c r="EI112" s="62"/>
      <c r="EJ112" s="63"/>
      <c r="EK112" s="61"/>
      <c r="EL112" s="62"/>
      <c r="EM112" s="63"/>
      <c r="EN112" s="61"/>
      <c r="EO112" s="62"/>
      <c r="EP112" s="62"/>
      <c r="EQ112" s="62"/>
      <c r="ER112" s="62"/>
      <c r="ES112" s="62"/>
      <c r="ET112" s="63"/>
      <c r="EU112" s="62"/>
      <c r="EV112" s="62"/>
      <c r="EW112" s="62"/>
      <c r="EX112" s="61"/>
      <c r="EY112" s="62"/>
      <c r="EZ112" s="62"/>
      <c r="FA112" s="63"/>
      <c r="FB112" s="62"/>
      <c r="FC112" s="63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</row>
    <row r="113" spans="1:193" ht="14.25" x14ac:dyDescent="0.25">
      <c r="A113" s="458"/>
      <c r="B113" s="29" t="str">
        <f>IF(Achats!B111="","",Achats!B111)</f>
        <v>FV 14EH 8x3,5</v>
      </c>
      <c r="C113" s="67"/>
      <c r="D113" s="457"/>
      <c r="E113" s="2"/>
      <c r="F113" s="113"/>
      <c r="G113" s="32"/>
      <c r="H113" s="31"/>
      <c r="I113" s="2"/>
      <c r="J113" s="2"/>
      <c r="K113" s="2"/>
      <c r="L113" s="2"/>
      <c r="M113" s="113"/>
      <c r="N113" s="32"/>
      <c r="O113" s="31"/>
      <c r="P113" s="3"/>
      <c r="Q113" s="32"/>
      <c r="R113" s="54"/>
      <c r="S113" s="50"/>
      <c r="T113" s="299"/>
      <c r="U113" s="51"/>
      <c r="V113" s="62"/>
      <c r="W113" s="62"/>
      <c r="X113" s="62"/>
      <c r="Y113" s="62"/>
      <c r="Z113" s="62"/>
      <c r="AA113" s="62"/>
      <c r="AB113" s="62"/>
      <c r="AC113" s="62"/>
      <c r="AD113" s="62"/>
      <c r="AE113" s="61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>
        <v>1</v>
      </c>
      <c r="AW113" s="62"/>
      <c r="AX113" s="62"/>
      <c r="AY113" s="62"/>
      <c r="AZ113" s="62"/>
      <c r="BA113" s="62"/>
      <c r="BB113" s="63"/>
      <c r="BC113" s="61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3"/>
      <c r="BR113" s="61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3"/>
      <c r="CI113" s="61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3"/>
      <c r="CZ113" s="61"/>
      <c r="DA113" s="62"/>
      <c r="DB113" s="63"/>
      <c r="DC113" s="61"/>
      <c r="DD113" s="62"/>
      <c r="DE113" s="62"/>
      <c r="DF113" s="62"/>
      <c r="DG113" s="62"/>
      <c r="DH113" s="62"/>
      <c r="DI113" s="62"/>
      <c r="DJ113" s="62"/>
      <c r="DK113" s="62"/>
      <c r="DL113" s="62"/>
      <c r="DM113" s="61"/>
      <c r="DN113" s="62"/>
      <c r="DO113" s="63"/>
      <c r="DP113" s="62"/>
      <c r="DQ113" s="63"/>
      <c r="DR113" s="62"/>
      <c r="DS113" s="62"/>
      <c r="DT113" s="62"/>
      <c r="DU113" s="62"/>
      <c r="DV113" s="62"/>
      <c r="DW113" s="62"/>
      <c r="DX113" s="63"/>
      <c r="DY113" s="61"/>
      <c r="DZ113" s="62"/>
      <c r="EA113" s="63"/>
      <c r="EB113" s="61"/>
      <c r="EC113" s="62"/>
      <c r="ED113" s="62"/>
      <c r="EE113" s="62"/>
      <c r="EF113" s="62"/>
      <c r="EG113" s="62"/>
      <c r="EH113" s="62"/>
      <c r="EI113" s="62"/>
      <c r="EJ113" s="63"/>
      <c r="EK113" s="61"/>
      <c r="EL113" s="62"/>
      <c r="EM113" s="63"/>
      <c r="EN113" s="61"/>
      <c r="EO113" s="62"/>
      <c r="EP113" s="62"/>
      <c r="EQ113" s="62"/>
      <c r="ER113" s="62"/>
      <c r="ES113" s="62"/>
      <c r="ET113" s="63"/>
      <c r="EU113" s="62"/>
      <c r="EV113" s="62"/>
      <c r="EW113" s="62"/>
      <c r="EX113" s="61"/>
      <c r="EY113" s="62"/>
      <c r="EZ113" s="62"/>
      <c r="FA113" s="63"/>
      <c r="FB113" s="62"/>
      <c r="FC113" s="63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</row>
    <row r="114" spans="1:193" ht="14.25" x14ac:dyDescent="0.25">
      <c r="A114" s="515"/>
      <c r="B114" s="29" t="str">
        <f>IF(Achats!B112="","",Achats!B112)</f>
        <v>FV 16EH 8x4</v>
      </c>
      <c r="C114" s="67"/>
      <c r="D114" s="514"/>
      <c r="E114" s="2"/>
      <c r="F114" s="113"/>
      <c r="G114" s="32"/>
      <c r="H114" s="31"/>
      <c r="I114" s="2"/>
      <c r="J114" s="2"/>
      <c r="K114" s="2"/>
      <c r="L114" s="2"/>
      <c r="M114" s="113"/>
      <c r="N114" s="32"/>
      <c r="O114" s="31"/>
      <c r="P114" s="3"/>
      <c r="Q114" s="32"/>
      <c r="R114" s="54"/>
      <c r="S114" s="50"/>
      <c r="T114" s="299"/>
      <c r="U114" s="51"/>
      <c r="V114" s="62"/>
      <c r="W114" s="62"/>
      <c r="X114" s="62"/>
      <c r="Y114" s="62"/>
      <c r="Z114" s="62"/>
      <c r="AA114" s="62"/>
      <c r="AB114" s="62"/>
      <c r="AC114" s="62"/>
      <c r="AD114" s="62"/>
      <c r="AE114" s="61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>
        <v>1</v>
      </c>
      <c r="AX114" s="62"/>
      <c r="AY114" s="62"/>
      <c r="AZ114" s="62"/>
      <c r="BA114" s="62"/>
      <c r="BB114" s="63"/>
      <c r="BC114" s="61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3"/>
      <c r="BR114" s="61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3"/>
      <c r="CI114" s="61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3"/>
      <c r="CZ114" s="61"/>
      <c r="DA114" s="62"/>
      <c r="DB114" s="63"/>
      <c r="DC114" s="61"/>
      <c r="DD114" s="62"/>
      <c r="DE114" s="62"/>
      <c r="DF114" s="62"/>
      <c r="DG114" s="62"/>
      <c r="DH114" s="62"/>
      <c r="DI114" s="62"/>
      <c r="DJ114" s="62"/>
      <c r="DK114" s="62"/>
      <c r="DL114" s="62"/>
      <c r="DM114" s="61"/>
      <c r="DN114" s="62"/>
      <c r="DO114" s="63"/>
      <c r="DP114" s="62"/>
      <c r="DQ114" s="63"/>
      <c r="DR114" s="62"/>
      <c r="DS114" s="62"/>
      <c r="DT114" s="62"/>
      <c r="DU114" s="62"/>
      <c r="DV114" s="62"/>
      <c r="DW114" s="62"/>
      <c r="DX114" s="63"/>
      <c r="DY114" s="61"/>
      <c r="DZ114" s="62"/>
      <c r="EA114" s="63"/>
      <c r="EB114" s="61"/>
      <c r="EC114" s="62"/>
      <c r="ED114" s="62"/>
      <c r="EE114" s="62"/>
      <c r="EF114" s="62"/>
      <c r="EG114" s="62"/>
      <c r="EH114" s="62"/>
      <c r="EI114" s="62"/>
      <c r="EJ114" s="63"/>
      <c r="EK114" s="61"/>
      <c r="EL114" s="62"/>
      <c r="EM114" s="63"/>
      <c r="EN114" s="61"/>
      <c r="EO114" s="62"/>
      <c r="EP114" s="62"/>
      <c r="EQ114" s="62"/>
      <c r="ER114" s="62"/>
      <c r="ES114" s="62"/>
      <c r="ET114" s="63"/>
      <c r="EU114" s="62"/>
      <c r="EV114" s="62"/>
      <c r="EW114" s="62"/>
      <c r="EX114" s="61"/>
      <c r="EY114" s="62"/>
      <c r="EZ114" s="62"/>
      <c r="FA114" s="63"/>
      <c r="FB114" s="62"/>
      <c r="FC114" s="63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</row>
    <row r="115" spans="1:193" ht="14.25" x14ac:dyDescent="0.25">
      <c r="A115" s="515"/>
      <c r="B115" s="29" t="str">
        <f>IF(Achats!B113="","",Achats!B113)</f>
        <v>FV 18EH 9x4</v>
      </c>
      <c r="C115" s="67"/>
      <c r="D115" s="514"/>
      <c r="E115" s="2"/>
      <c r="F115" s="113"/>
      <c r="G115" s="32"/>
      <c r="H115" s="31"/>
      <c r="I115" s="2"/>
      <c r="J115" s="2"/>
      <c r="K115" s="2"/>
      <c r="L115" s="2"/>
      <c r="M115" s="113"/>
      <c r="N115" s="32"/>
      <c r="O115" s="31"/>
      <c r="P115" s="3"/>
      <c r="Q115" s="32"/>
      <c r="R115" s="54"/>
      <c r="S115" s="50"/>
      <c r="T115" s="299"/>
      <c r="U115" s="51"/>
      <c r="V115" s="62"/>
      <c r="W115" s="62"/>
      <c r="X115" s="62"/>
      <c r="Y115" s="62"/>
      <c r="Z115" s="62"/>
      <c r="AA115" s="62"/>
      <c r="AB115" s="62"/>
      <c r="AC115" s="62"/>
      <c r="AD115" s="62"/>
      <c r="AE115" s="61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>
        <v>1</v>
      </c>
      <c r="AY115" s="62"/>
      <c r="AZ115" s="62"/>
      <c r="BA115" s="62"/>
      <c r="BB115" s="63"/>
      <c r="BC115" s="61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3"/>
      <c r="BR115" s="61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3"/>
      <c r="CI115" s="61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3"/>
      <c r="CZ115" s="61"/>
      <c r="DA115" s="62"/>
      <c r="DB115" s="63"/>
      <c r="DC115" s="61"/>
      <c r="DD115" s="62"/>
      <c r="DE115" s="62"/>
      <c r="DF115" s="62"/>
      <c r="DG115" s="62"/>
      <c r="DH115" s="62"/>
      <c r="DI115" s="62"/>
      <c r="DJ115" s="62"/>
      <c r="DK115" s="62"/>
      <c r="DL115" s="62"/>
      <c r="DM115" s="61"/>
      <c r="DN115" s="62"/>
      <c r="DO115" s="63"/>
      <c r="DP115" s="62"/>
      <c r="DQ115" s="63"/>
      <c r="DR115" s="62"/>
      <c r="DS115" s="62"/>
      <c r="DT115" s="62"/>
      <c r="DU115" s="62"/>
      <c r="DV115" s="62"/>
      <c r="DW115" s="62"/>
      <c r="DX115" s="63"/>
      <c r="DY115" s="61"/>
      <c r="DZ115" s="62"/>
      <c r="EA115" s="63"/>
      <c r="EB115" s="61"/>
      <c r="EC115" s="62"/>
      <c r="ED115" s="62"/>
      <c r="EE115" s="62"/>
      <c r="EF115" s="62"/>
      <c r="EG115" s="62"/>
      <c r="EH115" s="62"/>
      <c r="EI115" s="62"/>
      <c r="EJ115" s="63"/>
      <c r="EK115" s="61"/>
      <c r="EL115" s="62"/>
      <c r="EM115" s="63"/>
      <c r="EN115" s="61"/>
      <c r="EO115" s="62"/>
      <c r="EP115" s="62"/>
      <c r="EQ115" s="62"/>
      <c r="ER115" s="62"/>
      <c r="ES115" s="62"/>
      <c r="ET115" s="63"/>
      <c r="EU115" s="62"/>
      <c r="EV115" s="62"/>
      <c r="EW115" s="62"/>
      <c r="EX115" s="61"/>
      <c r="EY115" s="62"/>
      <c r="EZ115" s="62"/>
      <c r="FA115" s="63"/>
      <c r="FB115" s="62"/>
      <c r="FC115" s="63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</row>
    <row r="116" spans="1:193" ht="14.25" x14ac:dyDescent="0.25">
      <c r="A116" s="515"/>
      <c r="B116" s="29" t="str">
        <f>IF(Achats!B114="","",Achats!B114)</f>
        <v>FV 18EH 8x4,5</v>
      </c>
      <c r="C116" s="67"/>
      <c r="D116" s="514"/>
      <c r="E116" s="2"/>
      <c r="F116" s="113"/>
      <c r="G116" s="32"/>
      <c r="H116" s="31"/>
      <c r="I116" s="2"/>
      <c r="J116" s="2"/>
      <c r="K116" s="2"/>
      <c r="L116" s="2"/>
      <c r="M116" s="113"/>
      <c r="N116" s="32"/>
      <c r="O116" s="31"/>
      <c r="P116" s="3"/>
      <c r="Q116" s="32"/>
      <c r="R116" s="54"/>
      <c r="S116" s="50"/>
      <c r="T116" s="299"/>
      <c r="U116" s="51"/>
      <c r="V116" s="62"/>
      <c r="W116" s="62"/>
      <c r="X116" s="62"/>
      <c r="Y116" s="62"/>
      <c r="Z116" s="62"/>
      <c r="AA116" s="62"/>
      <c r="AB116" s="62"/>
      <c r="AC116" s="62"/>
      <c r="AD116" s="62"/>
      <c r="AE116" s="61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>
        <v>1</v>
      </c>
      <c r="AZ116" s="62"/>
      <c r="BA116" s="62"/>
      <c r="BB116" s="63"/>
      <c r="BC116" s="61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3"/>
      <c r="BR116" s="61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3"/>
      <c r="CI116" s="61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3"/>
      <c r="CZ116" s="61"/>
      <c r="DA116" s="62"/>
      <c r="DB116" s="63"/>
      <c r="DC116" s="61"/>
      <c r="DD116" s="62"/>
      <c r="DE116" s="62"/>
      <c r="DF116" s="62"/>
      <c r="DG116" s="62"/>
      <c r="DH116" s="62"/>
      <c r="DI116" s="62"/>
      <c r="DJ116" s="62"/>
      <c r="DK116" s="62"/>
      <c r="DL116" s="62"/>
      <c r="DM116" s="61"/>
      <c r="DN116" s="62"/>
      <c r="DO116" s="63"/>
      <c r="DP116" s="62"/>
      <c r="DQ116" s="63"/>
      <c r="DR116" s="62"/>
      <c r="DS116" s="62"/>
      <c r="DT116" s="62"/>
      <c r="DU116" s="62"/>
      <c r="DV116" s="62"/>
      <c r="DW116" s="62"/>
      <c r="DX116" s="63"/>
      <c r="DY116" s="61"/>
      <c r="DZ116" s="62"/>
      <c r="EA116" s="63"/>
      <c r="EB116" s="61"/>
      <c r="EC116" s="62"/>
      <c r="ED116" s="62"/>
      <c r="EE116" s="62"/>
      <c r="EF116" s="62"/>
      <c r="EG116" s="62"/>
      <c r="EH116" s="62"/>
      <c r="EI116" s="62"/>
      <c r="EJ116" s="63"/>
      <c r="EK116" s="61"/>
      <c r="EL116" s="62"/>
      <c r="EM116" s="63"/>
      <c r="EN116" s="61"/>
      <c r="EO116" s="62"/>
      <c r="EP116" s="62"/>
      <c r="EQ116" s="62"/>
      <c r="ER116" s="62"/>
      <c r="ES116" s="62"/>
      <c r="ET116" s="63"/>
      <c r="EU116" s="62"/>
      <c r="EV116" s="62"/>
      <c r="EW116" s="62"/>
      <c r="EX116" s="61"/>
      <c r="EY116" s="62"/>
      <c r="EZ116" s="62"/>
      <c r="FA116" s="63"/>
      <c r="FB116" s="62"/>
      <c r="FC116" s="63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</row>
    <row r="117" spans="1:193" ht="14.25" x14ac:dyDescent="0.25">
      <c r="A117" s="458"/>
      <c r="B117" s="29" t="str">
        <f>IF(Achats!B115="","",Achats!B115)</f>
        <v>FV 20EH 8x5</v>
      </c>
      <c r="C117" s="67"/>
      <c r="D117" s="457"/>
      <c r="E117" s="2"/>
      <c r="F117" s="113"/>
      <c r="G117" s="32"/>
      <c r="H117" s="31"/>
      <c r="I117" s="2"/>
      <c r="J117" s="2"/>
      <c r="K117" s="2"/>
      <c r="L117" s="2"/>
      <c r="M117" s="113"/>
      <c r="N117" s="32"/>
      <c r="O117" s="31"/>
      <c r="P117" s="3"/>
      <c r="Q117" s="32"/>
      <c r="R117" s="54"/>
      <c r="S117" s="50"/>
      <c r="T117" s="299"/>
      <c r="U117" s="51"/>
      <c r="V117" s="62"/>
      <c r="W117" s="62"/>
      <c r="X117" s="62"/>
      <c r="Y117" s="62"/>
      <c r="Z117" s="62"/>
      <c r="AA117" s="62"/>
      <c r="AB117" s="62"/>
      <c r="AC117" s="62"/>
      <c r="AD117" s="62"/>
      <c r="AE117" s="61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>
        <v>1</v>
      </c>
      <c r="BA117" s="62"/>
      <c r="BB117" s="63"/>
      <c r="BC117" s="61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3"/>
      <c r="BR117" s="61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3"/>
      <c r="CI117" s="61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3"/>
      <c r="CZ117" s="61"/>
      <c r="DA117" s="62"/>
      <c r="DB117" s="63"/>
      <c r="DC117" s="61"/>
      <c r="DD117" s="62"/>
      <c r="DE117" s="62"/>
      <c r="DF117" s="62"/>
      <c r="DG117" s="62"/>
      <c r="DH117" s="62"/>
      <c r="DI117" s="62"/>
      <c r="DJ117" s="62"/>
      <c r="DK117" s="62"/>
      <c r="DL117" s="62"/>
      <c r="DM117" s="61"/>
      <c r="DN117" s="62"/>
      <c r="DO117" s="63"/>
      <c r="DP117" s="62"/>
      <c r="DQ117" s="63"/>
      <c r="DR117" s="62"/>
      <c r="DS117" s="62"/>
      <c r="DT117" s="62"/>
      <c r="DU117" s="62"/>
      <c r="DV117" s="62"/>
      <c r="DW117" s="62"/>
      <c r="DX117" s="63"/>
      <c r="DY117" s="61"/>
      <c r="DZ117" s="62"/>
      <c r="EA117" s="63"/>
      <c r="EB117" s="61"/>
      <c r="EC117" s="62"/>
      <c r="ED117" s="62"/>
      <c r="EE117" s="62"/>
      <c r="EF117" s="62"/>
      <c r="EG117" s="62"/>
      <c r="EH117" s="62"/>
      <c r="EI117" s="62"/>
      <c r="EJ117" s="63"/>
      <c r="EK117" s="61"/>
      <c r="EL117" s="62"/>
      <c r="EM117" s="63"/>
      <c r="EN117" s="61"/>
      <c r="EO117" s="62"/>
      <c r="EP117" s="62"/>
      <c r="EQ117" s="62"/>
      <c r="ER117" s="62"/>
      <c r="ES117" s="62"/>
      <c r="ET117" s="63"/>
      <c r="EU117" s="62"/>
      <c r="EV117" s="62"/>
      <c r="EW117" s="62"/>
      <c r="EX117" s="61"/>
      <c r="EY117" s="62"/>
      <c r="EZ117" s="62"/>
      <c r="FA117" s="63"/>
      <c r="FB117" s="62"/>
      <c r="FC117" s="63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</row>
    <row r="118" spans="1:193" ht="14.25" x14ac:dyDescent="0.25">
      <c r="A118" s="458"/>
      <c r="B118" s="29" t="str">
        <f>IF(Achats!B116="","",Achats!B116)</f>
        <v>FV 20EH 10x4</v>
      </c>
      <c r="C118" s="67"/>
      <c r="D118" s="457"/>
      <c r="E118" s="2"/>
      <c r="F118" s="113"/>
      <c r="G118" s="32"/>
      <c r="H118" s="31"/>
      <c r="I118" s="2"/>
      <c r="J118" s="2"/>
      <c r="K118" s="2"/>
      <c r="L118" s="2"/>
      <c r="M118" s="113"/>
      <c r="N118" s="32"/>
      <c r="O118" s="31"/>
      <c r="P118" s="3"/>
      <c r="Q118" s="32"/>
      <c r="R118" s="54"/>
      <c r="S118" s="50"/>
      <c r="T118" s="299"/>
      <c r="U118" s="51"/>
      <c r="V118" s="62"/>
      <c r="W118" s="62"/>
      <c r="X118" s="62"/>
      <c r="Y118" s="62"/>
      <c r="Z118" s="62"/>
      <c r="AA118" s="62"/>
      <c r="AB118" s="62"/>
      <c r="AC118" s="62"/>
      <c r="AD118" s="62"/>
      <c r="AE118" s="61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>
        <v>1</v>
      </c>
      <c r="BB118" s="63"/>
      <c r="BC118" s="61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3"/>
      <c r="BR118" s="61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3"/>
      <c r="CI118" s="61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3"/>
      <c r="CZ118" s="61"/>
      <c r="DA118" s="62"/>
      <c r="DB118" s="63"/>
      <c r="DC118" s="61"/>
      <c r="DD118" s="62"/>
      <c r="DE118" s="62"/>
      <c r="DF118" s="62"/>
      <c r="DG118" s="62"/>
      <c r="DH118" s="62"/>
      <c r="DI118" s="62"/>
      <c r="DJ118" s="62"/>
      <c r="DK118" s="62"/>
      <c r="DL118" s="62"/>
      <c r="DM118" s="61"/>
      <c r="DN118" s="62"/>
      <c r="DO118" s="63"/>
      <c r="DP118" s="62"/>
      <c r="DQ118" s="63"/>
      <c r="DR118" s="62"/>
      <c r="DS118" s="62"/>
      <c r="DT118" s="62"/>
      <c r="DU118" s="62"/>
      <c r="DV118" s="62"/>
      <c r="DW118" s="62"/>
      <c r="DX118" s="63"/>
      <c r="DY118" s="61"/>
      <c r="DZ118" s="62"/>
      <c r="EA118" s="63"/>
      <c r="EB118" s="61"/>
      <c r="EC118" s="62"/>
      <c r="ED118" s="62"/>
      <c r="EE118" s="62"/>
      <c r="EF118" s="62"/>
      <c r="EG118" s="62"/>
      <c r="EH118" s="62"/>
      <c r="EI118" s="62"/>
      <c r="EJ118" s="63"/>
      <c r="EK118" s="61"/>
      <c r="EL118" s="62"/>
      <c r="EM118" s="63"/>
      <c r="EN118" s="61"/>
      <c r="EO118" s="62"/>
      <c r="EP118" s="62"/>
      <c r="EQ118" s="62"/>
      <c r="ER118" s="62"/>
      <c r="ES118" s="62"/>
      <c r="ET118" s="63"/>
      <c r="EU118" s="62"/>
      <c r="EV118" s="62"/>
      <c r="EW118" s="62"/>
      <c r="EX118" s="61"/>
      <c r="EY118" s="62"/>
      <c r="EZ118" s="62"/>
      <c r="FA118" s="63"/>
      <c r="FB118" s="62"/>
      <c r="FC118" s="63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</row>
    <row r="119" spans="1:193" s="14" customFormat="1" ht="14.25" x14ac:dyDescent="0.25">
      <c r="A119" s="458"/>
      <c r="B119" s="163" t="str">
        <f>IF(Achats!B117="","",Achats!B117)</f>
        <v/>
      </c>
      <c r="C119" s="67"/>
      <c r="D119" s="180"/>
      <c r="E119" s="75"/>
      <c r="F119" s="166"/>
      <c r="G119" s="167"/>
      <c r="H119" s="164"/>
      <c r="I119" s="75"/>
      <c r="J119" s="75"/>
      <c r="K119" s="75"/>
      <c r="L119" s="75"/>
      <c r="M119" s="166"/>
      <c r="N119" s="167"/>
      <c r="O119" s="164"/>
      <c r="P119" s="75"/>
      <c r="Q119" s="167"/>
      <c r="R119" s="168"/>
      <c r="S119" s="169"/>
      <c r="T119" s="300"/>
      <c r="U119" s="170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1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3"/>
      <c r="BC119" s="171"/>
      <c r="BD119" s="172"/>
      <c r="BE119" s="172"/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3"/>
      <c r="BR119" s="171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  <c r="CH119" s="173"/>
      <c r="CI119" s="171"/>
      <c r="CJ119" s="172"/>
      <c r="CK119" s="172"/>
      <c r="CL119" s="172"/>
      <c r="CM119" s="172"/>
      <c r="CN119" s="172"/>
      <c r="CO119" s="172"/>
      <c r="CP119" s="172"/>
      <c r="CQ119" s="172"/>
      <c r="CR119" s="172"/>
      <c r="CS119" s="172"/>
      <c r="CT119" s="172"/>
      <c r="CU119" s="172"/>
      <c r="CV119" s="172"/>
      <c r="CW119" s="172"/>
      <c r="CX119" s="172"/>
      <c r="CY119" s="173"/>
      <c r="CZ119" s="171"/>
      <c r="DA119" s="172"/>
      <c r="DB119" s="173"/>
      <c r="DC119" s="171"/>
      <c r="DD119" s="172"/>
      <c r="DE119" s="172"/>
      <c r="DF119" s="172"/>
      <c r="DG119" s="172"/>
      <c r="DH119" s="172"/>
      <c r="DI119" s="172"/>
      <c r="DJ119" s="172"/>
      <c r="DK119" s="172"/>
      <c r="DL119" s="172"/>
      <c r="DM119" s="171"/>
      <c r="DN119" s="172"/>
      <c r="DO119" s="173"/>
      <c r="DP119" s="172"/>
      <c r="DQ119" s="173"/>
      <c r="DR119" s="172"/>
      <c r="DS119" s="172"/>
      <c r="DT119" s="172"/>
      <c r="DU119" s="172"/>
      <c r="DV119" s="172"/>
      <c r="DW119" s="172"/>
      <c r="DX119" s="173"/>
      <c r="DY119" s="171"/>
      <c r="DZ119" s="172"/>
      <c r="EA119" s="173"/>
      <c r="EB119" s="171"/>
      <c r="EC119" s="172"/>
      <c r="ED119" s="172"/>
      <c r="EE119" s="172"/>
      <c r="EF119" s="172"/>
      <c r="EG119" s="172"/>
      <c r="EH119" s="172"/>
      <c r="EI119" s="172"/>
      <c r="EJ119" s="173"/>
      <c r="EK119" s="171"/>
      <c r="EL119" s="172"/>
      <c r="EM119" s="173"/>
      <c r="EN119" s="171"/>
      <c r="EO119" s="172"/>
      <c r="EP119" s="172"/>
      <c r="EQ119" s="172"/>
      <c r="ER119" s="172"/>
      <c r="ES119" s="172"/>
      <c r="ET119" s="173"/>
      <c r="EU119" s="172"/>
      <c r="EV119" s="172"/>
      <c r="EW119" s="172"/>
      <c r="EX119" s="171"/>
      <c r="EY119" s="172"/>
      <c r="EZ119" s="172"/>
      <c r="FA119" s="173"/>
      <c r="FB119" s="172"/>
      <c r="FC119" s="173"/>
    </row>
    <row r="120" spans="1:193" ht="14.25" x14ac:dyDescent="0.25">
      <c r="A120" s="458"/>
      <c r="B120" s="29" t="str">
        <f>IF(Achats!B118="","",Achats!B118)</f>
        <v>FH 2EH</v>
      </c>
      <c r="C120" s="67"/>
      <c r="D120" s="457"/>
      <c r="E120" s="2"/>
      <c r="F120" s="113"/>
      <c r="G120" s="32"/>
      <c r="H120" s="31"/>
      <c r="I120" s="2"/>
      <c r="J120" s="2"/>
      <c r="K120" s="2"/>
      <c r="L120" s="2"/>
      <c r="M120" s="113"/>
      <c r="N120" s="32"/>
      <c r="O120" s="31"/>
      <c r="P120" s="3"/>
      <c r="Q120" s="32"/>
      <c r="R120" s="54"/>
      <c r="S120" s="50"/>
      <c r="T120" s="299"/>
      <c r="U120" s="51"/>
      <c r="V120" s="62"/>
      <c r="W120" s="62"/>
      <c r="X120" s="62"/>
      <c r="Y120" s="62"/>
      <c r="Z120" s="62"/>
      <c r="AA120" s="62"/>
      <c r="AB120" s="62"/>
      <c r="AC120" s="62"/>
      <c r="AD120" s="62"/>
      <c r="AE120" s="61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3"/>
      <c r="BC120" s="61">
        <v>1</v>
      </c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3"/>
      <c r="BR120" s="61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3"/>
      <c r="CI120" s="61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3"/>
      <c r="CZ120" s="61"/>
      <c r="DA120" s="62"/>
      <c r="DB120" s="63"/>
      <c r="DC120" s="61"/>
      <c r="DD120" s="62"/>
      <c r="DE120" s="62"/>
      <c r="DF120" s="62"/>
      <c r="DG120" s="62"/>
      <c r="DH120" s="62"/>
      <c r="DI120" s="62"/>
      <c r="DJ120" s="62"/>
      <c r="DK120" s="62"/>
      <c r="DL120" s="62"/>
      <c r="DM120" s="61"/>
      <c r="DN120" s="62"/>
      <c r="DO120" s="63"/>
      <c r="DP120" s="62"/>
      <c r="DQ120" s="63"/>
      <c r="DR120" s="62"/>
      <c r="DS120" s="62"/>
      <c r="DT120" s="62"/>
      <c r="DU120" s="62"/>
      <c r="DV120" s="62"/>
      <c r="DW120" s="62"/>
      <c r="DX120" s="63"/>
      <c r="DY120" s="61"/>
      <c r="DZ120" s="62"/>
      <c r="EA120" s="63"/>
      <c r="EB120" s="61"/>
      <c r="EC120" s="62"/>
      <c r="ED120" s="62"/>
      <c r="EE120" s="62"/>
      <c r="EF120" s="62"/>
      <c r="EG120" s="62"/>
      <c r="EH120" s="62"/>
      <c r="EI120" s="62"/>
      <c r="EJ120" s="63"/>
      <c r="EK120" s="61"/>
      <c r="EL120" s="62"/>
      <c r="EM120" s="63"/>
      <c r="EN120" s="61"/>
      <c r="EO120" s="62"/>
      <c r="EP120" s="62"/>
      <c r="EQ120" s="62"/>
      <c r="ER120" s="62"/>
      <c r="ES120" s="62"/>
      <c r="ET120" s="63"/>
      <c r="EU120" s="62"/>
      <c r="EV120" s="62"/>
      <c r="EW120" s="62"/>
      <c r="EX120" s="61"/>
      <c r="EY120" s="62"/>
      <c r="EZ120" s="62"/>
      <c r="FA120" s="63"/>
      <c r="FB120" s="62"/>
      <c r="FC120" s="63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</row>
    <row r="121" spans="1:193" ht="14.25" x14ac:dyDescent="0.25">
      <c r="A121" s="515"/>
      <c r="B121" s="29" t="str">
        <f>IF(Achats!B119="","",Achats!B119)</f>
        <v>FH 3EH</v>
      </c>
      <c r="C121" s="67"/>
      <c r="D121" s="514"/>
      <c r="E121" s="2"/>
      <c r="F121" s="113"/>
      <c r="G121" s="32"/>
      <c r="H121" s="31"/>
      <c r="I121" s="2"/>
      <c r="J121" s="2"/>
      <c r="K121" s="2"/>
      <c r="L121" s="2"/>
      <c r="M121" s="113"/>
      <c r="N121" s="32"/>
      <c r="O121" s="31"/>
      <c r="P121" s="3"/>
      <c r="Q121" s="32"/>
      <c r="R121" s="54"/>
      <c r="S121" s="50"/>
      <c r="T121" s="299"/>
      <c r="U121" s="51"/>
      <c r="V121" s="62"/>
      <c r="W121" s="62"/>
      <c r="X121" s="62"/>
      <c r="Y121" s="62"/>
      <c r="Z121" s="62"/>
      <c r="AA121" s="62"/>
      <c r="AB121" s="62"/>
      <c r="AC121" s="62"/>
      <c r="AD121" s="62"/>
      <c r="AE121" s="61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3"/>
      <c r="BC121" s="61"/>
      <c r="BD121" s="62">
        <v>1</v>
      </c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3"/>
      <c r="BR121" s="61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3"/>
      <c r="CI121" s="61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3"/>
      <c r="CZ121" s="61"/>
      <c r="DA121" s="62"/>
      <c r="DB121" s="63"/>
      <c r="DC121" s="61"/>
      <c r="DD121" s="62"/>
      <c r="DE121" s="62"/>
      <c r="DF121" s="62"/>
      <c r="DG121" s="62"/>
      <c r="DH121" s="62"/>
      <c r="DI121" s="62"/>
      <c r="DJ121" s="62"/>
      <c r="DK121" s="62"/>
      <c r="DL121" s="62"/>
      <c r="DM121" s="61"/>
      <c r="DN121" s="62"/>
      <c r="DO121" s="63"/>
      <c r="DP121" s="62"/>
      <c r="DQ121" s="63"/>
      <c r="DR121" s="62"/>
      <c r="DS121" s="62"/>
      <c r="DT121" s="62"/>
      <c r="DU121" s="62"/>
      <c r="DV121" s="62"/>
      <c r="DW121" s="62"/>
      <c r="DX121" s="63"/>
      <c r="DY121" s="61"/>
      <c r="DZ121" s="62"/>
      <c r="EA121" s="63"/>
      <c r="EB121" s="61"/>
      <c r="EC121" s="62"/>
      <c r="ED121" s="62"/>
      <c r="EE121" s="62"/>
      <c r="EF121" s="62"/>
      <c r="EG121" s="62"/>
      <c r="EH121" s="62"/>
      <c r="EI121" s="62"/>
      <c r="EJ121" s="63"/>
      <c r="EK121" s="61"/>
      <c r="EL121" s="62"/>
      <c r="EM121" s="63"/>
      <c r="EN121" s="61"/>
      <c r="EO121" s="62"/>
      <c r="EP121" s="62"/>
      <c r="EQ121" s="62"/>
      <c r="ER121" s="62"/>
      <c r="ES121" s="62"/>
      <c r="ET121" s="63"/>
      <c r="EU121" s="62"/>
      <c r="EV121" s="62"/>
      <c r="EW121" s="62"/>
      <c r="EX121" s="61"/>
      <c r="EY121" s="62"/>
      <c r="EZ121" s="62"/>
      <c r="FA121" s="63"/>
      <c r="FB121" s="62"/>
      <c r="FC121" s="63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</row>
    <row r="122" spans="1:193" ht="14.25" x14ac:dyDescent="0.25">
      <c r="A122" s="458"/>
      <c r="B122" s="29" t="str">
        <f>IF(Achats!B120="","",Achats!B120)</f>
        <v>FH 4EH</v>
      </c>
      <c r="C122" s="67"/>
      <c r="D122" s="457"/>
      <c r="E122" s="2"/>
      <c r="F122" s="113"/>
      <c r="G122" s="32"/>
      <c r="H122" s="31"/>
      <c r="I122" s="2"/>
      <c r="J122" s="2"/>
      <c r="K122" s="2"/>
      <c r="L122" s="2"/>
      <c r="M122" s="113"/>
      <c r="N122" s="32"/>
      <c r="O122" s="31"/>
      <c r="P122" s="3"/>
      <c r="Q122" s="32"/>
      <c r="R122" s="54"/>
      <c r="S122" s="50"/>
      <c r="T122" s="299"/>
      <c r="U122" s="51"/>
      <c r="V122" s="62"/>
      <c r="W122" s="62"/>
      <c r="X122" s="62"/>
      <c r="Y122" s="62"/>
      <c r="Z122" s="62"/>
      <c r="AA122" s="62"/>
      <c r="AB122" s="62"/>
      <c r="AC122" s="62"/>
      <c r="AD122" s="62"/>
      <c r="AE122" s="61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3"/>
      <c r="BC122" s="61"/>
      <c r="BD122" s="62"/>
      <c r="BE122" s="62">
        <v>1</v>
      </c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3"/>
      <c r="BR122" s="61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3"/>
      <c r="CI122" s="61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3"/>
      <c r="CZ122" s="61"/>
      <c r="DA122" s="62"/>
      <c r="DB122" s="63"/>
      <c r="DC122" s="61"/>
      <c r="DD122" s="62"/>
      <c r="DE122" s="62"/>
      <c r="DF122" s="62"/>
      <c r="DG122" s="62"/>
      <c r="DH122" s="62"/>
      <c r="DI122" s="62"/>
      <c r="DJ122" s="62"/>
      <c r="DK122" s="62"/>
      <c r="DL122" s="62"/>
      <c r="DM122" s="61"/>
      <c r="DN122" s="62"/>
      <c r="DO122" s="63"/>
      <c r="DP122" s="62"/>
      <c r="DQ122" s="63"/>
      <c r="DR122" s="62"/>
      <c r="DS122" s="62"/>
      <c r="DT122" s="62"/>
      <c r="DU122" s="62"/>
      <c r="DV122" s="62"/>
      <c r="DW122" s="62"/>
      <c r="DX122" s="63"/>
      <c r="DY122" s="61"/>
      <c r="DZ122" s="62"/>
      <c r="EA122" s="63"/>
      <c r="EB122" s="61"/>
      <c r="EC122" s="62"/>
      <c r="ED122" s="62"/>
      <c r="EE122" s="62"/>
      <c r="EF122" s="62"/>
      <c r="EG122" s="62"/>
      <c r="EH122" s="62"/>
      <c r="EI122" s="62"/>
      <c r="EJ122" s="63"/>
      <c r="EK122" s="61"/>
      <c r="EL122" s="62"/>
      <c r="EM122" s="63"/>
      <c r="EN122" s="61"/>
      <c r="EO122" s="62"/>
      <c r="EP122" s="62"/>
      <c r="EQ122" s="62"/>
      <c r="ER122" s="62"/>
      <c r="ES122" s="62"/>
      <c r="ET122" s="63"/>
      <c r="EU122" s="62"/>
      <c r="EV122" s="62"/>
      <c r="EW122" s="62"/>
      <c r="EX122" s="61"/>
      <c r="EY122" s="62"/>
      <c r="EZ122" s="62"/>
      <c r="FA122" s="63"/>
      <c r="FB122" s="62"/>
      <c r="FC122" s="63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</row>
    <row r="123" spans="1:193" ht="14.25" x14ac:dyDescent="0.25">
      <c r="A123" s="458"/>
      <c r="B123" s="29" t="str">
        <f>IF(Achats!B121="","",Achats!B121)</f>
        <v>FH 5EH</v>
      </c>
      <c r="C123" s="67"/>
      <c r="D123" s="457"/>
      <c r="E123" s="2"/>
      <c r="F123" s="116"/>
      <c r="G123" s="37"/>
      <c r="H123" s="472"/>
      <c r="I123" s="8"/>
      <c r="J123" s="8"/>
      <c r="K123" s="8"/>
      <c r="L123" s="8"/>
      <c r="M123" s="116"/>
      <c r="N123" s="37"/>
      <c r="O123" s="46"/>
      <c r="P123" s="13"/>
      <c r="Q123" s="47"/>
      <c r="R123" s="49"/>
      <c r="S123" s="52"/>
      <c r="T123" s="298"/>
      <c r="U123" s="53"/>
      <c r="V123" s="62"/>
      <c r="W123" s="62"/>
      <c r="X123" s="62"/>
      <c r="Y123" s="62"/>
      <c r="Z123" s="62"/>
      <c r="AA123" s="62"/>
      <c r="AB123" s="62"/>
      <c r="AC123" s="62"/>
      <c r="AD123" s="62"/>
      <c r="AE123" s="61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3"/>
      <c r="BC123" s="61"/>
      <c r="BD123" s="62"/>
      <c r="BE123" s="62"/>
      <c r="BF123" s="62">
        <v>1</v>
      </c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3"/>
      <c r="BR123" s="61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3"/>
      <c r="CI123" s="61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3"/>
      <c r="CZ123" s="61"/>
      <c r="DA123" s="62"/>
      <c r="DB123" s="63"/>
      <c r="DC123" s="61"/>
      <c r="DD123" s="62"/>
      <c r="DE123" s="62"/>
      <c r="DF123" s="62"/>
      <c r="DG123" s="62"/>
      <c r="DH123" s="62"/>
      <c r="DI123" s="62"/>
      <c r="DJ123" s="62"/>
      <c r="DK123" s="62"/>
      <c r="DL123" s="62"/>
      <c r="DM123" s="61"/>
      <c r="DN123" s="62"/>
      <c r="DO123" s="63"/>
      <c r="DP123" s="62"/>
      <c r="DQ123" s="63"/>
      <c r="DR123" s="62"/>
      <c r="DS123" s="62"/>
      <c r="DT123" s="62"/>
      <c r="DU123" s="62"/>
      <c r="DV123" s="62"/>
      <c r="DW123" s="62"/>
      <c r="DX123" s="63"/>
      <c r="DY123" s="61"/>
      <c r="DZ123" s="62"/>
      <c r="EA123" s="63"/>
      <c r="EB123" s="61"/>
      <c r="EC123" s="62"/>
      <c r="ED123" s="62"/>
      <c r="EE123" s="62"/>
      <c r="EF123" s="62"/>
      <c r="EG123" s="62"/>
      <c r="EH123" s="62"/>
      <c r="EI123" s="62"/>
      <c r="EJ123" s="63"/>
      <c r="EK123" s="61"/>
      <c r="EL123" s="62"/>
      <c r="EM123" s="63"/>
      <c r="EN123" s="61"/>
      <c r="EO123" s="62"/>
      <c r="EP123" s="62"/>
      <c r="EQ123" s="62"/>
      <c r="ER123" s="62"/>
      <c r="ES123" s="62"/>
      <c r="ET123" s="63"/>
      <c r="EU123" s="62"/>
      <c r="EV123" s="62"/>
      <c r="EW123" s="62"/>
      <c r="EX123" s="61"/>
      <c r="EY123" s="62"/>
      <c r="EZ123" s="62"/>
      <c r="FA123" s="63"/>
      <c r="FB123" s="62"/>
      <c r="FC123" s="63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</row>
    <row r="124" spans="1:193" ht="14.25" x14ac:dyDescent="0.25">
      <c r="A124" s="458"/>
      <c r="B124" s="29" t="str">
        <f>IF(Achats!B122="","",Achats!B122)</f>
        <v>FH 6EH</v>
      </c>
      <c r="C124" s="67"/>
      <c r="D124" s="457"/>
      <c r="E124" s="2"/>
      <c r="F124" s="116"/>
      <c r="G124" s="37"/>
      <c r="H124" s="472"/>
      <c r="I124" s="8"/>
      <c r="J124" s="8"/>
      <c r="K124" s="8"/>
      <c r="L124" s="8"/>
      <c r="M124" s="116"/>
      <c r="N124" s="37"/>
      <c r="O124" s="46"/>
      <c r="P124" s="13"/>
      <c r="Q124" s="47"/>
      <c r="R124" s="49"/>
      <c r="S124" s="50"/>
      <c r="T124" s="299"/>
      <c r="U124" s="51"/>
      <c r="V124" s="62"/>
      <c r="W124" s="62"/>
      <c r="X124" s="62"/>
      <c r="Y124" s="62"/>
      <c r="Z124" s="62"/>
      <c r="AA124" s="62"/>
      <c r="AB124" s="62"/>
      <c r="AC124" s="62"/>
      <c r="AD124" s="62"/>
      <c r="AE124" s="61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3"/>
      <c r="BC124" s="61"/>
      <c r="BD124" s="62"/>
      <c r="BE124" s="62"/>
      <c r="BF124" s="62"/>
      <c r="BG124" s="62">
        <v>1</v>
      </c>
      <c r="BH124" s="62"/>
      <c r="BI124" s="62"/>
      <c r="BJ124" s="62"/>
      <c r="BK124" s="62"/>
      <c r="BL124" s="62"/>
      <c r="BM124" s="62"/>
      <c r="BN124" s="62"/>
      <c r="BO124" s="62"/>
      <c r="BP124" s="62"/>
      <c r="BQ124" s="63"/>
      <c r="BR124" s="61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3"/>
      <c r="CI124" s="61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3"/>
      <c r="CZ124" s="61"/>
      <c r="DA124" s="62"/>
      <c r="DB124" s="63"/>
      <c r="DC124" s="61"/>
      <c r="DD124" s="62"/>
      <c r="DE124" s="62"/>
      <c r="DF124" s="62"/>
      <c r="DG124" s="62"/>
      <c r="DH124" s="62"/>
      <c r="DI124" s="62"/>
      <c r="DJ124" s="62"/>
      <c r="DK124" s="62"/>
      <c r="DL124" s="62"/>
      <c r="DM124" s="61"/>
      <c r="DN124" s="62"/>
      <c r="DO124" s="63"/>
      <c r="DP124" s="62"/>
      <c r="DQ124" s="63"/>
      <c r="DR124" s="62"/>
      <c r="DS124" s="62"/>
      <c r="DT124" s="62"/>
      <c r="DU124" s="62"/>
      <c r="DV124" s="62"/>
      <c r="DW124" s="62"/>
      <c r="DX124" s="63"/>
      <c r="DY124" s="61"/>
      <c r="DZ124" s="62"/>
      <c r="EA124" s="63"/>
      <c r="EB124" s="61"/>
      <c r="EC124" s="62"/>
      <c r="ED124" s="62"/>
      <c r="EE124" s="62"/>
      <c r="EF124" s="62"/>
      <c r="EG124" s="62"/>
      <c r="EH124" s="62"/>
      <c r="EI124" s="62"/>
      <c r="EJ124" s="63"/>
      <c r="EK124" s="61"/>
      <c r="EL124" s="62"/>
      <c r="EM124" s="63"/>
      <c r="EN124" s="61"/>
      <c r="EO124" s="62"/>
      <c r="EP124" s="62"/>
      <c r="EQ124" s="62"/>
      <c r="ER124" s="62"/>
      <c r="ES124" s="62"/>
      <c r="ET124" s="63"/>
      <c r="EU124" s="62"/>
      <c r="EV124" s="62"/>
      <c r="EW124" s="62"/>
      <c r="EX124" s="61"/>
      <c r="EY124" s="62"/>
      <c r="EZ124" s="62"/>
      <c r="FA124" s="63"/>
      <c r="FB124" s="62"/>
      <c r="FC124" s="63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</row>
    <row r="125" spans="1:193" ht="14.25" x14ac:dyDescent="0.25">
      <c r="A125" s="515"/>
      <c r="B125" s="29" t="str">
        <f>IF(Achats!B123="","",Achats!B123)</f>
        <v>FH 7EH</v>
      </c>
      <c r="C125" s="67"/>
      <c r="D125" s="514"/>
      <c r="E125" s="2"/>
      <c r="F125" s="116"/>
      <c r="G125" s="37"/>
      <c r="H125" s="472"/>
      <c r="I125" s="8"/>
      <c r="J125" s="8"/>
      <c r="K125" s="8"/>
      <c r="L125" s="8"/>
      <c r="M125" s="116"/>
      <c r="N125" s="37"/>
      <c r="O125" s="46"/>
      <c r="P125" s="13"/>
      <c r="Q125" s="47"/>
      <c r="R125" s="49"/>
      <c r="S125" s="50"/>
      <c r="T125" s="299"/>
      <c r="U125" s="51"/>
      <c r="V125" s="62"/>
      <c r="W125" s="62"/>
      <c r="X125" s="62"/>
      <c r="Y125" s="62"/>
      <c r="Z125" s="62"/>
      <c r="AA125" s="62"/>
      <c r="AB125" s="62"/>
      <c r="AC125" s="62"/>
      <c r="AD125" s="62"/>
      <c r="AE125" s="61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3"/>
      <c r="BC125" s="61"/>
      <c r="BD125" s="62"/>
      <c r="BE125" s="62"/>
      <c r="BF125" s="62"/>
      <c r="BG125" s="62"/>
      <c r="BH125" s="62">
        <v>1</v>
      </c>
      <c r="BI125" s="62"/>
      <c r="BJ125" s="62"/>
      <c r="BK125" s="62"/>
      <c r="BL125" s="62"/>
      <c r="BM125" s="62"/>
      <c r="BN125" s="62"/>
      <c r="BO125" s="62"/>
      <c r="BP125" s="62"/>
      <c r="BQ125" s="63"/>
      <c r="BR125" s="61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3"/>
      <c r="CI125" s="61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3"/>
      <c r="CZ125" s="61"/>
      <c r="DA125" s="62"/>
      <c r="DB125" s="63"/>
      <c r="DC125" s="61"/>
      <c r="DD125" s="62"/>
      <c r="DE125" s="62"/>
      <c r="DF125" s="62"/>
      <c r="DG125" s="62"/>
      <c r="DH125" s="62"/>
      <c r="DI125" s="62"/>
      <c r="DJ125" s="62"/>
      <c r="DK125" s="62"/>
      <c r="DL125" s="62"/>
      <c r="DM125" s="61"/>
      <c r="DN125" s="62"/>
      <c r="DO125" s="63"/>
      <c r="DP125" s="62"/>
      <c r="DQ125" s="63"/>
      <c r="DR125" s="62"/>
      <c r="DS125" s="62"/>
      <c r="DT125" s="62"/>
      <c r="DU125" s="62"/>
      <c r="DV125" s="62"/>
      <c r="DW125" s="62"/>
      <c r="DX125" s="63"/>
      <c r="DY125" s="61"/>
      <c r="DZ125" s="62"/>
      <c r="EA125" s="63"/>
      <c r="EB125" s="61"/>
      <c r="EC125" s="62"/>
      <c r="ED125" s="62"/>
      <c r="EE125" s="62"/>
      <c r="EF125" s="62"/>
      <c r="EG125" s="62"/>
      <c r="EH125" s="62"/>
      <c r="EI125" s="62"/>
      <c r="EJ125" s="63"/>
      <c r="EK125" s="61"/>
      <c r="EL125" s="62"/>
      <c r="EM125" s="63"/>
      <c r="EN125" s="61"/>
      <c r="EO125" s="62"/>
      <c r="EP125" s="62"/>
      <c r="EQ125" s="62"/>
      <c r="ER125" s="62"/>
      <c r="ES125" s="62"/>
      <c r="ET125" s="63"/>
      <c r="EU125" s="62"/>
      <c r="EV125" s="62"/>
      <c r="EW125" s="62"/>
      <c r="EX125" s="61"/>
      <c r="EY125" s="62"/>
      <c r="EZ125" s="62"/>
      <c r="FA125" s="63"/>
      <c r="FB125" s="62"/>
      <c r="FC125" s="63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</row>
    <row r="126" spans="1:193" ht="14.25" x14ac:dyDescent="0.25">
      <c r="A126" s="458"/>
      <c r="B126" s="29" t="str">
        <f>IF(Achats!B124="","",Achats!B124)</f>
        <v>FH 8EH</v>
      </c>
      <c r="C126" s="67"/>
      <c r="D126" s="457"/>
      <c r="E126" s="2"/>
      <c r="F126" s="116"/>
      <c r="G126" s="37"/>
      <c r="H126" s="472"/>
      <c r="I126" s="8"/>
      <c r="J126" s="8"/>
      <c r="K126" s="8"/>
      <c r="L126" s="8"/>
      <c r="M126" s="116"/>
      <c r="N126" s="37"/>
      <c r="O126" s="46"/>
      <c r="P126" s="13"/>
      <c r="Q126" s="47"/>
      <c r="R126" s="49"/>
      <c r="S126" s="50"/>
      <c r="T126" s="299"/>
      <c r="U126" s="51"/>
      <c r="V126" s="62"/>
      <c r="W126" s="62"/>
      <c r="X126" s="62"/>
      <c r="Y126" s="62"/>
      <c r="Z126" s="62"/>
      <c r="AA126" s="62"/>
      <c r="AB126" s="62"/>
      <c r="AC126" s="62"/>
      <c r="AD126" s="62"/>
      <c r="AE126" s="61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3"/>
      <c r="BC126" s="61"/>
      <c r="BD126" s="62"/>
      <c r="BE126" s="62"/>
      <c r="BF126" s="62"/>
      <c r="BG126" s="62"/>
      <c r="BH126" s="62"/>
      <c r="BI126" s="62">
        <v>1</v>
      </c>
      <c r="BJ126" s="62"/>
      <c r="BK126" s="62"/>
      <c r="BL126" s="62"/>
      <c r="BM126" s="62"/>
      <c r="BN126" s="62"/>
      <c r="BO126" s="62"/>
      <c r="BP126" s="62"/>
      <c r="BQ126" s="63"/>
      <c r="BR126" s="61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3"/>
      <c r="CI126" s="61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3"/>
      <c r="CZ126" s="61"/>
      <c r="DA126" s="62"/>
      <c r="DB126" s="63"/>
      <c r="DC126" s="61"/>
      <c r="DD126" s="62"/>
      <c r="DE126" s="62"/>
      <c r="DF126" s="62"/>
      <c r="DG126" s="62"/>
      <c r="DH126" s="62"/>
      <c r="DI126" s="62"/>
      <c r="DJ126" s="62"/>
      <c r="DK126" s="62"/>
      <c r="DL126" s="62"/>
      <c r="DM126" s="61"/>
      <c r="DN126" s="62"/>
      <c r="DO126" s="63"/>
      <c r="DP126" s="62"/>
      <c r="DQ126" s="63"/>
      <c r="DR126" s="62"/>
      <c r="DS126" s="62"/>
      <c r="DT126" s="62"/>
      <c r="DU126" s="62"/>
      <c r="DV126" s="62"/>
      <c r="DW126" s="62"/>
      <c r="DX126" s="63"/>
      <c r="DY126" s="61"/>
      <c r="DZ126" s="62"/>
      <c r="EA126" s="63"/>
      <c r="EB126" s="61"/>
      <c r="EC126" s="62"/>
      <c r="ED126" s="62"/>
      <c r="EE126" s="62"/>
      <c r="EF126" s="62"/>
      <c r="EG126" s="62"/>
      <c r="EH126" s="62"/>
      <c r="EI126" s="62"/>
      <c r="EJ126" s="63"/>
      <c r="EK126" s="61"/>
      <c r="EL126" s="62"/>
      <c r="EM126" s="63"/>
      <c r="EN126" s="61"/>
      <c r="EO126" s="62"/>
      <c r="EP126" s="62"/>
      <c r="EQ126" s="62"/>
      <c r="ER126" s="62"/>
      <c r="ES126" s="62"/>
      <c r="ET126" s="63"/>
      <c r="EU126" s="62"/>
      <c r="EV126" s="62"/>
      <c r="EW126" s="62"/>
      <c r="EX126" s="61"/>
      <c r="EY126" s="62"/>
      <c r="EZ126" s="62"/>
      <c r="FA126" s="63"/>
      <c r="FB126" s="62"/>
      <c r="FC126" s="63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</row>
    <row r="127" spans="1:193" ht="14.25" x14ac:dyDescent="0.25">
      <c r="A127" s="515"/>
      <c r="B127" s="29" t="str">
        <f>IF(Achats!B125="","",Achats!B125)</f>
        <v>FH 9EH</v>
      </c>
      <c r="C127" s="67"/>
      <c r="D127" s="514"/>
      <c r="E127" s="2"/>
      <c r="F127" s="116"/>
      <c r="G127" s="37"/>
      <c r="H127" s="472"/>
      <c r="I127" s="8"/>
      <c r="J127" s="8"/>
      <c r="K127" s="8"/>
      <c r="L127" s="8"/>
      <c r="M127" s="116"/>
      <c r="N127" s="37"/>
      <c r="O127" s="46"/>
      <c r="P127" s="13"/>
      <c r="Q127" s="47"/>
      <c r="R127" s="49"/>
      <c r="S127" s="50"/>
      <c r="T127" s="299"/>
      <c r="U127" s="51"/>
      <c r="V127" s="62"/>
      <c r="W127" s="62"/>
      <c r="X127" s="62"/>
      <c r="Y127" s="62"/>
      <c r="Z127" s="62"/>
      <c r="AA127" s="62"/>
      <c r="AB127" s="62"/>
      <c r="AC127" s="62"/>
      <c r="AD127" s="62"/>
      <c r="AE127" s="61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3"/>
      <c r="BC127" s="61"/>
      <c r="BD127" s="62"/>
      <c r="BE127" s="62"/>
      <c r="BF127" s="62"/>
      <c r="BG127" s="62"/>
      <c r="BH127" s="62"/>
      <c r="BI127" s="62"/>
      <c r="BJ127" s="62">
        <v>1</v>
      </c>
      <c r="BK127" s="62"/>
      <c r="BL127" s="62"/>
      <c r="BM127" s="62"/>
      <c r="BN127" s="62"/>
      <c r="BO127" s="62"/>
      <c r="BP127" s="62"/>
      <c r="BQ127" s="63"/>
      <c r="BR127" s="61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3"/>
      <c r="CI127" s="61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3"/>
      <c r="CZ127" s="61"/>
      <c r="DA127" s="62"/>
      <c r="DB127" s="63"/>
      <c r="DC127" s="61"/>
      <c r="DD127" s="62"/>
      <c r="DE127" s="62"/>
      <c r="DF127" s="62"/>
      <c r="DG127" s="62"/>
      <c r="DH127" s="62"/>
      <c r="DI127" s="62"/>
      <c r="DJ127" s="62"/>
      <c r="DK127" s="62"/>
      <c r="DL127" s="62"/>
      <c r="DM127" s="61"/>
      <c r="DN127" s="62"/>
      <c r="DO127" s="63"/>
      <c r="DP127" s="62"/>
      <c r="DQ127" s="63"/>
      <c r="DR127" s="62"/>
      <c r="DS127" s="62"/>
      <c r="DT127" s="62"/>
      <c r="DU127" s="62"/>
      <c r="DV127" s="62"/>
      <c r="DW127" s="62"/>
      <c r="DX127" s="63"/>
      <c r="DY127" s="61"/>
      <c r="DZ127" s="62"/>
      <c r="EA127" s="63"/>
      <c r="EB127" s="61"/>
      <c r="EC127" s="62"/>
      <c r="ED127" s="62"/>
      <c r="EE127" s="62"/>
      <c r="EF127" s="62"/>
      <c r="EG127" s="62"/>
      <c r="EH127" s="62"/>
      <c r="EI127" s="62"/>
      <c r="EJ127" s="63"/>
      <c r="EK127" s="61"/>
      <c r="EL127" s="62"/>
      <c r="EM127" s="63"/>
      <c r="EN127" s="61"/>
      <c r="EO127" s="62"/>
      <c r="EP127" s="62"/>
      <c r="EQ127" s="62"/>
      <c r="ER127" s="62"/>
      <c r="ES127" s="62"/>
      <c r="ET127" s="63"/>
      <c r="EU127" s="62"/>
      <c r="EV127" s="62"/>
      <c r="EW127" s="62"/>
      <c r="EX127" s="61"/>
      <c r="EY127" s="62"/>
      <c r="EZ127" s="62"/>
      <c r="FA127" s="63"/>
      <c r="FB127" s="62"/>
      <c r="FC127" s="63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</row>
    <row r="128" spans="1:193" ht="14.25" x14ac:dyDescent="0.25">
      <c r="A128" s="458"/>
      <c r="B128" s="29" t="str">
        <f>IF(Achats!B126="","",Achats!B126)</f>
        <v>FH 10EH</v>
      </c>
      <c r="C128" s="67"/>
      <c r="D128" s="457"/>
      <c r="E128" s="2"/>
      <c r="F128" s="116"/>
      <c r="G128" s="37"/>
      <c r="H128" s="472"/>
      <c r="I128" s="8"/>
      <c r="J128" s="8"/>
      <c r="K128" s="8"/>
      <c r="L128" s="8"/>
      <c r="M128" s="116"/>
      <c r="N128" s="37"/>
      <c r="O128" s="46"/>
      <c r="P128" s="13"/>
      <c r="Q128" s="47"/>
      <c r="R128" s="49"/>
      <c r="S128" s="50"/>
      <c r="T128" s="299"/>
      <c r="U128" s="51"/>
      <c r="V128" s="62"/>
      <c r="W128" s="62"/>
      <c r="X128" s="62"/>
      <c r="Y128" s="62"/>
      <c r="Z128" s="62"/>
      <c r="AA128" s="62"/>
      <c r="AB128" s="62"/>
      <c r="AC128" s="62"/>
      <c r="AD128" s="62"/>
      <c r="AE128" s="61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3"/>
      <c r="BC128" s="61"/>
      <c r="BD128" s="62"/>
      <c r="BE128" s="62"/>
      <c r="BF128" s="62"/>
      <c r="BG128" s="62"/>
      <c r="BH128" s="62"/>
      <c r="BI128" s="62"/>
      <c r="BJ128" s="62"/>
      <c r="BK128" s="62">
        <v>1</v>
      </c>
      <c r="BL128" s="62"/>
      <c r="BM128" s="62"/>
      <c r="BN128" s="62"/>
      <c r="BO128" s="62"/>
      <c r="BP128" s="62"/>
      <c r="BQ128" s="63"/>
      <c r="BR128" s="61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3"/>
      <c r="CI128" s="61"/>
      <c r="CJ128" s="62"/>
      <c r="CK128" s="62"/>
      <c r="CL128" s="62"/>
      <c r="CM128" s="62"/>
      <c r="CN128" s="62"/>
      <c r="CO128" s="62"/>
      <c r="CP128" s="62"/>
      <c r="CQ128" s="62"/>
      <c r="CR128" s="62"/>
      <c r="CS128" s="62"/>
      <c r="CT128" s="62"/>
      <c r="CU128" s="62"/>
      <c r="CV128" s="62"/>
      <c r="CW128" s="62"/>
      <c r="CX128" s="62"/>
      <c r="CY128" s="63"/>
      <c r="CZ128" s="61"/>
      <c r="DA128" s="62"/>
      <c r="DB128" s="63"/>
      <c r="DC128" s="61"/>
      <c r="DD128" s="62"/>
      <c r="DE128" s="62"/>
      <c r="DF128" s="62"/>
      <c r="DG128" s="62"/>
      <c r="DH128" s="62"/>
      <c r="DI128" s="62"/>
      <c r="DJ128" s="62"/>
      <c r="DK128" s="62"/>
      <c r="DL128" s="62"/>
      <c r="DM128" s="61"/>
      <c r="DN128" s="62"/>
      <c r="DO128" s="63"/>
      <c r="DP128" s="62"/>
      <c r="DQ128" s="63"/>
      <c r="DR128" s="62"/>
      <c r="DS128" s="62"/>
      <c r="DT128" s="62"/>
      <c r="DU128" s="62"/>
      <c r="DV128" s="62"/>
      <c r="DW128" s="62"/>
      <c r="DX128" s="63"/>
      <c r="DY128" s="61"/>
      <c r="DZ128" s="62"/>
      <c r="EA128" s="63"/>
      <c r="EB128" s="61"/>
      <c r="EC128" s="62"/>
      <c r="ED128" s="62"/>
      <c r="EE128" s="62"/>
      <c r="EF128" s="62"/>
      <c r="EG128" s="62"/>
      <c r="EH128" s="62"/>
      <c r="EI128" s="62"/>
      <c r="EJ128" s="63"/>
      <c r="EK128" s="61"/>
      <c r="EL128" s="62"/>
      <c r="EM128" s="63"/>
      <c r="EN128" s="61"/>
      <c r="EO128" s="62"/>
      <c r="EP128" s="62"/>
      <c r="EQ128" s="62"/>
      <c r="ER128" s="62"/>
      <c r="ES128" s="62"/>
      <c r="ET128" s="63"/>
      <c r="EU128" s="62"/>
      <c r="EV128" s="62"/>
      <c r="EW128" s="62"/>
      <c r="EX128" s="61"/>
      <c r="EY128" s="62"/>
      <c r="EZ128" s="62"/>
      <c r="FA128" s="63"/>
      <c r="FB128" s="62"/>
      <c r="FC128" s="63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</row>
    <row r="129" spans="1:193" ht="14.25" x14ac:dyDescent="0.25">
      <c r="A129" s="458"/>
      <c r="B129" s="29" t="str">
        <f>IF(Achats!B127="","",Achats!B127)</f>
        <v>FH 12EH</v>
      </c>
      <c r="C129" s="67"/>
      <c r="D129" s="457"/>
      <c r="E129" s="2"/>
      <c r="F129" s="113"/>
      <c r="G129" s="32"/>
      <c r="H129" s="31"/>
      <c r="I129" s="2"/>
      <c r="J129" s="2"/>
      <c r="K129" s="2"/>
      <c r="L129" s="2"/>
      <c r="M129" s="113"/>
      <c r="N129" s="32"/>
      <c r="O129" s="31"/>
      <c r="P129" s="3"/>
      <c r="Q129" s="32"/>
      <c r="R129" s="54"/>
      <c r="S129" s="52"/>
      <c r="T129" s="298"/>
      <c r="U129" s="53"/>
      <c r="V129" s="62"/>
      <c r="W129" s="62"/>
      <c r="X129" s="62"/>
      <c r="Y129" s="62"/>
      <c r="Z129" s="62"/>
      <c r="AA129" s="62"/>
      <c r="AB129" s="62"/>
      <c r="AC129" s="62"/>
      <c r="AD129" s="62"/>
      <c r="AE129" s="61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3"/>
      <c r="BC129" s="61"/>
      <c r="BD129" s="62"/>
      <c r="BE129" s="62"/>
      <c r="BF129" s="62"/>
      <c r="BG129" s="62"/>
      <c r="BH129" s="62"/>
      <c r="BI129" s="62"/>
      <c r="BJ129" s="62"/>
      <c r="BK129" s="62"/>
      <c r="BL129" s="62">
        <v>1</v>
      </c>
      <c r="BM129" s="62"/>
      <c r="BN129" s="62"/>
      <c r="BO129" s="62"/>
      <c r="BP129" s="62"/>
      <c r="BQ129" s="63"/>
      <c r="BR129" s="61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3"/>
      <c r="CI129" s="61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3"/>
      <c r="CZ129" s="61"/>
      <c r="DA129" s="62"/>
      <c r="DB129" s="63"/>
      <c r="DC129" s="61"/>
      <c r="DD129" s="62"/>
      <c r="DE129" s="62"/>
      <c r="DF129" s="62"/>
      <c r="DG129" s="62"/>
      <c r="DH129" s="62"/>
      <c r="DI129" s="62"/>
      <c r="DJ129" s="62"/>
      <c r="DK129" s="62"/>
      <c r="DL129" s="62"/>
      <c r="DM129" s="61"/>
      <c r="DN129" s="62"/>
      <c r="DO129" s="63"/>
      <c r="DP129" s="62"/>
      <c r="DQ129" s="63"/>
      <c r="DR129" s="62"/>
      <c r="DS129" s="62"/>
      <c r="DT129" s="62"/>
      <c r="DU129" s="62"/>
      <c r="DV129" s="62"/>
      <c r="DW129" s="62"/>
      <c r="DX129" s="63"/>
      <c r="DY129" s="61"/>
      <c r="DZ129" s="62"/>
      <c r="EA129" s="63"/>
      <c r="EB129" s="61"/>
      <c r="EC129" s="62"/>
      <c r="ED129" s="62"/>
      <c r="EE129" s="62"/>
      <c r="EF129" s="62"/>
      <c r="EG129" s="62"/>
      <c r="EH129" s="62"/>
      <c r="EI129" s="62"/>
      <c r="EJ129" s="63"/>
      <c r="EK129" s="61"/>
      <c r="EL129" s="62"/>
      <c r="EM129" s="63"/>
      <c r="EN129" s="61"/>
      <c r="EO129" s="62"/>
      <c r="EP129" s="62"/>
      <c r="EQ129" s="62"/>
      <c r="ER129" s="62"/>
      <c r="ES129" s="62"/>
      <c r="ET129" s="63"/>
      <c r="EU129" s="62"/>
      <c r="EV129" s="62"/>
      <c r="EW129" s="62"/>
      <c r="EX129" s="61"/>
      <c r="EY129" s="62"/>
      <c r="EZ129" s="62"/>
      <c r="FA129" s="63"/>
      <c r="FB129" s="62"/>
      <c r="FC129" s="63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</row>
    <row r="130" spans="1:193" ht="14.25" x14ac:dyDescent="0.25">
      <c r="A130" s="515"/>
      <c r="B130" s="29" t="str">
        <f>IF(Achats!B128="","",Achats!B128)</f>
        <v>FH 14EH</v>
      </c>
      <c r="C130" s="67"/>
      <c r="D130" s="514"/>
      <c r="E130" s="2"/>
      <c r="F130" s="113"/>
      <c r="G130" s="32"/>
      <c r="H130" s="31"/>
      <c r="I130" s="2"/>
      <c r="J130" s="2"/>
      <c r="K130" s="2"/>
      <c r="L130" s="2"/>
      <c r="M130" s="113"/>
      <c r="N130" s="32"/>
      <c r="O130" s="31"/>
      <c r="P130" s="3"/>
      <c r="Q130" s="32"/>
      <c r="R130" s="54"/>
      <c r="S130" s="52"/>
      <c r="T130" s="298"/>
      <c r="U130" s="53"/>
      <c r="V130" s="62"/>
      <c r="W130" s="62"/>
      <c r="X130" s="62"/>
      <c r="Y130" s="62"/>
      <c r="Z130" s="62"/>
      <c r="AA130" s="62"/>
      <c r="AB130" s="62"/>
      <c r="AC130" s="62"/>
      <c r="AD130" s="62"/>
      <c r="AE130" s="61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3"/>
      <c r="BC130" s="61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>
        <v>1</v>
      </c>
      <c r="BN130" s="62"/>
      <c r="BO130" s="62"/>
      <c r="BP130" s="62"/>
      <c r="BQ130" s="63"/>
      <c r="BR130" s="61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3"/>
      <c r="CI130" s="61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3"/>
      <c r="CZ130" s="61"/>
      <c r="DA130" s="62"/>
      <c r="DB130" s="63"/>
      <c r="DC130" s="61"/>
      <c r="DD130" s="62"/>
      <c r="DE130" s="62"/>
      <c r="DF130" s="62"/>
      <c r="DG130" s="62"/>
      <c r="DH130" s="62"/>
      <c r="DI130" s="62"/>
      <c r="DJ130" s="62"/>
      <c r="DK130" s="62"/>
      <c r="DL130" s="62"/>
      <c r="DM130" s="61"/>
      <c r="DN130" s="62"/>
      <c r="DO130" s="63"/>
      <c r="DP130" s="62"/>
      <c r="DQ130" s="63"/>
      <c r="DR130" s="62"/>
      <c r="DS130" s="62"/>
      <c r="DT130" s="62"/>
      <c r="DU130" s="62"/>
      <c r="DV130" s="62"/>
      <c r="DW130" s="62"/>
      <c r="DX130" s="63"/>
      <c r="DY130" s="61"/>
      <c r="DZ130" s="62"/>
      <c r="EA130" s="63"/>
      <c r="EB130" s="61"/>
      <c r="EC130" s="62"/>
      <c r="ED130" s="62"/>
      <c r="EE130" s="62"/>
      <c r="EF130" s="62"/>
      <c r="EG130" s="62"/>
      <c r="EH130" s="62"/>
      <c r="EI130" s="62"/>
      <c r="EJ130" s="63"/>
      <c r="EK130" s="61"/>
      <c r="EL130" s="62"/>
      <c r="EM130" s="63"/>
      <c r="EN130" s="61"/>
      <c r="EO130" s="62"/>
      <c r="EP130" s="62"/>
      <c r="EQ130" s="62"/>
      <c r="ER130" s="62"/>
      <c r="ES130" s="62"/>
      <c r="ET130" s="63"/>
      <c r="EU130" s="62"/>
      <c r="EV130" s="62"/>
      <c r="EW130" s="62"/>
      <c r="EX130" s="61"/>
      <c r="EY130" s="62"/>
      <c r="EZ130" s="62"/>
      <c r="FA130" s="63"/>
      <c r="FB130" s="62"/>
      <c r="FC130" s="63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</row>
    <row r="131" spans="1:193" ht="14.25" x14ac:dyDescent="0.25">
      <c r="A131" s="458"/>
      <c r="B131" s="29" t="str">
        <f>IF(Achats!B129="","",Achats!B129)</f>
        <v>FH 16EH</v>
      </c>
      <c r="C131" s="67"/>
      <c r="D131" s="457"/>
      <c r="E131" s="2"/>
      <c r="F131" s="113"/>
      <c r="G131" s="32"/>
      <c r="H131" s="31"/>
      <c r="I131" s="2"/>
      <c r="J131" s="2"/>
      <c r="K131" s="2"/>
      <c r="L131" s="2"/>
      <c r="M131" s="113"/>
      <c r="N131" s="32"/>
      <c r="O131" s="31"/>
      <c r="P131" s="3"/>
      <c r="Q131" s="32"/>
      <c r="R131" s="54"/>
      <c r="S131" s="50"/>
      <c r="T131" s="299"/>
      <c r="U131" s="51"/>
      <c r="V131" s="62"/>
      <c r="W131" s="62"/>
      <c r="X131" s="62"/>
      <c r="Y131" s="62"/>
      <c r="Z131" s="62"/>
      <c r="AA131" s="62"/>
      <c r="AB131" s="62"/>
      <c r="AC131" s="62"/>
      <c r="AD131" s="62"/>
      <c r="AE131" s="61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3"/>
      <c r="BC131" s="61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>
        <v>1</v>
      </c>
      <c r="BO131" s="62"/>
      <c r="BP131" s="62"/>
      <c r="BQ131" s="63"/>
      <c r="BR131" s="61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3"/>
      <c r="CI131" s="61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3"/>
      <c r="CZ131" s="61"/>
      <c r="DA131" s="62"/>
      <c r="DB131" s="63"/>
      <c r="DC131" s="61"/>
      <c r="DD131" s="62"/>
      <c r="DE131" s="62"/>
      <c r="DF131" s="62"/>
      <c r="DG131" s="62"/>
      <c r="DH131" s="62"/>
      <c r="DI131" s="62"/>
      <c r="DJ131" s="62"/>
      <c r="DK131" s="62"/>
      <c r="DL131" s="62"/>
      <c r="DM131" s="61"/>
      <c r="DN131" s="62"/>
      <c r="DO131" s="63"/>
      <c r="DP131" s="62"/>
      <c r="DQ131" s="63"/>
      <c r="DR131" s="62"/>
      <c r="DS131" s="62"/>
      <c r="DT131" s="62"/>
      <c r="DU131" s="62"/>
      <c r="DV131" s="62"/>
      <c r="DW131" s="62"/>
      <c r="DX131" s="63"/>
      <c r="DY131" s="61"/>
      <c r="DZ131" s="62"/>
      <c r="EA131" s="63"/>
      <c r="EB131" s="61"/>
      <c r="EC131" s="62"/>
      <c r="ED131" s="62"/>
      <c r="EE131" s="62"/>
      <c r="EF131" s="62"/>
      <c r="EG131" s="62"/>
      <c r="EH131" s="62"/>
      <c r="EI131" s="62"/>
      <c r="EJ131" s="63"/>
      <c r="EK131" s="61"/>
      <c r="EL131" s="62"/>
      <c r="EM131" s="63"/>
      <c r="EN131" s="61"/>
      <c r="EO131" s="62"/>
      <c r="EP131" s="62"/>
      <c r="EQ131" s="62"/>
      <c r="ER131" s="62"/>
      <c r="ES131" s="62"/>
      <c r="ET131" s="63"/>
      <c r="EU131" s="62"/>
      <c r="EV131" s="62"/>
      <c r="EW131" s="62"/>
      <c r="EX131" s="61"/>
      <c r="EY131" s="62"/>
      <c r="EZ131" s="62"/>
      <c r="FA131" s="63"/>
      <c r="FB131" s="62"/>
      <c r="FC131" s="63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</row>
    <row r="132" spans="1:193" ht="14.25" x14ac:dyDescent="0.25">
      <c r="A132" s="515"/>
      <c r="B132" s="29" t="str">
        <f>IF(Achats!B130="","",Achats!B130)</f>
        <v>FH 18EH</v>
      </c>
      <c r="C132" s="67"/>
      <c r="D132" s="514"/>
      <c r="E132" s="2"/>
      <c r="F132" s="113"/>
      <c r="G132" s="32"/>
      <c r="H132" s="31"/>
      <c r="I132" s="2"/>
      <c r="J132" s="2"/>
      <c r="K132" s="2"/>
      <c r="L132" s="2"/>
      <c r="M132" s="113"/>
      <c r="N132" s="32"/>
      <c r="O132" s="31"/>
      <c r="P132" s="3"/>
      <c r="Q132" s="32"/>
      <c r="R132" s="54"/>
      <c r="S132" s="50"/>
      <c r="T132" s="299"/>
      <c r="U132" s="51"/>
      <c r="V132" s="62"/>
      <c r="W132" s="62"/>
      <c r="X132" s="62"/>
      <c r="Y132" s="62"/>
      <c r="Z132" s="62"/>
      <c r="AA132" s="62"/>
      <c r="AB132" s="62"/>
      <c r="AC132" s="62"/>
      <c r="AD132" s="62"/>
      <c r="AE132" s="61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3"/>
      <c r="BC132" s="61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>
        <v>1</v>
      </c>
      <c r="BP132" s="62"/>
      <c r="BQ132" s="63"/>
      <c r="BR132" s="61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3"/>
      <c r="CI132" s="61"/>
      <c r="CJ132" s="62"/>
      <c r="CK132" s="62"/>
      <c r="CL132" s="62"/>
      <c r="CM132" s="62"/>
      <c r="CN132" s="62"/>
      <c r="CO132" s="62"/>
      <c r="CP132" s="62"/>
      <c r="CQ132" s="62"/>
      <c r="CR132" s="62"/>
      <c r="CS132" s="62"/>
      <c r="CT132" s="62"/>
      <c r="CU132" s="62"/>
      <c r="CV132" s="62"/>
      <c r="CW132" s="62"/>
      <c r="CX132" s="62"/>
      <c r="CY132" s="63"/>
      <c r="CZ132" s="61"/>
      <c r="DA132" s="62"/>
      <c r="DB132" s="63"/>
      <c r="DC132" s="61"/>
      <c r="DD132" s="62"/>
      <c r="DE132" s="62"/>
      <c r="DF132" s="62"/>
      <c r="DG132" s="62"/>
      <c r="DH132" s="62"/>
      <c r="DI132" s="62"/>
      <c r="DJ132" s="62"/>
      <c r="DK132" s="62"/>
      <c r="DL132" s="62"/>
      <c r="DM132" s="61"/>
      <c r="DN132" s="62"/>
      <c r="DO132" s="63"/>
      <c r="DP132" s="62"/>
      <c r="DQ132" s="63"/>
      <c r="DR132" s="62"/>
      <c r="DS132" s="62"/>
      <c r="DT132" s="62"/>
      <c r="DU132" s="62"/>
      <c r="DV132" s="62"/>
      <c r="DW132" s="62"/>
      <c r="DX132" s="63"/>
      <c r="DY132" s="61"/>
      <c r="DZ132" s="62"/>
      <c r="EA132" s="63"/>
      <c r="EB132" s="61"/>
      <c r="EC132" s="62"/>
      <c r="ED132" s="62"/>
      <c r="EE132" s="62"/>
      <c r="EF132" s="62"/>
      <c r="EG132" s="62"/>
      <c r="EH132" s="62"/>
      <c r="EI132" s="62"/>
      <c r="EJ132" s="63"/>
      <c r="EK132" s="61"/>
      <c r="EL132" s="62"/>
      <c r="EM132" s="63"/>
      <c r="EN132" s="61"/>
      <c r="EO132" s="62"/>
      <c r="EP132" s="62"/>
      <c r="EQ132" s="62"/>
      <c r="ER132" s="62"/>
      <c r="ES132" s="62"/>
      <c r="ET132" s="63"/>
      <c r="EU132" s="62"/>
      <c r="EV132" s="62"/>
      <c r="EW132" s="62"/>
      <c r="EX132" s="61"/>
      <c r="EY132" s="62"/>
      <c r="EZ132" s="62"/>
      <c r="FA132" s="63"/>
      <c r="FB132" s="62"/>
      <c r="FC132" s="63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</row>
    <row r="133" spans="1:193" ht="14.25" x14ac:dyDescent="0.25">
      <c r="A133" s="458"/>
      <c r="B133" s="29" t="str">
        <f>IF(Achats!B131="","",Achats!B131)</f>
        <v>FH 20EH</v>
      </c>
      <c r="C133" s="67"/>
      <c r="D133" s="457"/>
      <c r="E133" s="2"/>
      <c r="F133" s="113"/>
      <c r="G133" s="32"/>
      <c r="H133" s="31"/>
      <c r="I133" s="2"/>
      <c r="J133" s="2"/>
      <c r="K133" s="2"/>
      <c r="L133" s="2"/>
      <c r="M133" s="113"/>
      <c r="N133" s="32"/>
      <c r="O133" s="31"/>
      <c r="P133" s="3"/>
      <c r="Q133" s="32"/>
      <c r="R133" s="54"/>
      <c r="S133" s="50"/>
      <c r="T133" s="299"/>
      <c r="U133" s="51"/>
      <c r="V133" s="62"/>
      <c r="W133" s="62"/>
      <c r="X133" s="62"/>
      <c r="Y133" s="62"/>
      <c r="Z133" s="62"/>
      <c r="AA133" s="62"/>
      <c r="AB133" s="62"/>
      <c r="AC133" s="62"/>
      <c r="AD133" s="62"/>
      <c r="AE133" s="61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3"/>
      <c r="BC133" s="61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>
        <v>1</v>
      </c>
      <c r="BQ133" s="63"/>
      <c r="BR133" s="61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3"/>
      <c r="CI133" s="61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3"/>
      <c r="CZ133" s="61"/>
      <c r="DA133" s="62"/>
      <c r="DB133" s="63"/>
      <c r="DC133" s="61"/>
      <c r="DD133" s="62"/>
      <c r="DE133" s="62"/>
      <c r="DF133" s="62"/>
      <c r="DG133" s="62"/>
      <c r="DH133" s="62"/>
      <c r="DI133" s="62"/>
      <c r="DJ133" s="62"/>
      <c r="DK133" s="62"/>
      <c r="DL133" s="62"/>
      <c r="DM133" s="61"/>
      <c r="DN133" s="62"/>
      <c r="DO133" s="63"/>
      <c r="DP133" s="62"/>
      <c r="DQ133" s="63"/>
      <c r="DR133" s="62"/>
      <c r="DS133" s="62"/>
      <c r="DT133" s="62"/>
      <c r="DU133" s="62"/>
      <c r="DV133" s="62"/>
      <c r="DW133" s="62"/>
      <c r="DX133" s="63"/>
      <c r="DY133" s="61"/>
      <c r="DZ133" s="62"/>
      <c r="EA133" s="63"/>
      <c r="EB133" s="61"/>
      <c r="EC133" s="62"/>
      <c r="ED133" s="62"/>
      <c r="EE133" s="62"/>
      <c r="EF133" s="62"/>
      <c r="EG133" s="62"/>
      <c r="EH133" s="62"/>
      <c r="EI133" s="62"/>
      <c r="EJ133" s="63"/>
      <c r="EK133" s="61"/>
      <c r="EL133" s="62"/>
      <c r="EM133" s="63"/>
      <c r="EN133" s="61"/>
      <c r="EO133" s="62"/>
      <c r="EP133" s="62"/>
      <c r="EQ133" s="62"/>
      <c r="ER133" s="62"/>
      <c r="ES133" s="62"/>
      <c r="ET133" s="63"/>
      <c r="EU133" s="62"/>
      <c r="EV133" s="62"/>
      <c r="EW133" s="62"/>
      <c r="EX133" s="61"/>
      <c r="EY133" s="62"/>
      <c r="EZ133" s="62"/>
      <c r="FA133" s="63"/>
      <c r="FB133" s="62"/>
      <c r="FC133" s="63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</row>
    <row r="134" spans="1:193" ht="14.25" x14ac:dyDescent="0.25">
      <c r="A134" s="458"/>
      <c r="B134" s="29">
        <f>IF(Achats!B132="","",Achats!B132)</f>
        <v>0</v>
      </c>
      <c r="C134" s="67"/>
      <c r="D134" s="457"/>
      <c r="E134" s="2"/>
      <c r="F134" s="113"/>
      <c r="G134" s="32"/>
      <c r="H134" s="31"/>
      <c r="I134" s="2"/>
      <c r="J134" s="2"/>
      <c r="K134" s="2"/>
      <c r="L134" s="2"/>
      <c r="M134" s="113"/>
      <c r="N134" s="32"/>
      <c r="O134" s="31"/>
      <c r="P134" s="3"/>
      <c r="Q134" s="32"/>
      <c r="R134" s="54"/>
      <c r="S134" s="50"/>
      <c r="T134" s="299"/>
      <c r="U134" s="51"/>
      <c r="V134" s="62"/>
      <c r="W134" s="62"/>
      <c r="X134" s="62"/>
      <c r="Y134" s="62"/>
      <c r="Z134" s="62"/>
      <c r="AA134" s="62"/>
      <c r="AB134" s="62"/>
      <c r="AC134" s="62"/>
      <c r="AD134" s="62"/>
      <c r="AE134" s="61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3"/>
      <c r="BC134" s="61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3"/>
      <c r="BR134" s="61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3"/>
      <c r="CI134" s="61"/>
      <c r="CJ134" s="62"/>
      <c r="CK134" s="62"/>
      <c r="CL134" s="62"/>
      <c r="CM134" s="62"/>
      <c r="CN134" s="62"/>
      <c r="CO134" s="62"/>
      <c r="CP134" s="62"/>
      <c r="CQ134" s="62"/>
      <c r="CR134" s="62"/>
      <c r="CS134" s="62"/>
      <c r="CT134" s="62"/>
      <c r="CU134" s="62"/>
      <c r="CV134" s="62"/>
      <c r="CW134" s="62"/>
      <c r="CX134" s="62"/>
      <c r="CY134" s="63"/>
      <c r="CZ134" s="61"/>
      <c r="DA134" s="62"/>
      <c r="DB134" s="63"/>
      <c r="DC134" s="61"/>
      <c r="DD134" s="62"/>
      <c r="DE134" s="62"/>
      <c r="DF134" s="62"/>
      <c r="DG134" s="62"/>
      <c r="DH134" s="62"/>
      <c r="DI134" s="62"/>
      <c r="DJ134" s="62"/>
      <c r="DK134" s="62"/>
      <c r="DL134" s="62"/>
      <c r="DM134" s="61"/>
      <c r="DN134" s="62"/>
      <c r="DO134" s="63"/>
      <c r="DP134" s="62"/>
      <c r="DQ134" s="63"/>
      <c r="DR134" s="62"/>
      <c r="DS134" s="62"/>
      <c r="DT134" s="62"/>
      <c r="DU134" s="62"/>
      <c r="DV134" s="62"/>
      <c r="DW134" s="62"/>
      <c r="DX134" s="63"/>
      <c r="DY134" s="61"/>
      <c r="DZ134" s="62"/>
      <c r="EA134" s="63"/>
      <c r="EB134" s="61"/>
      <c r="EC134" s="62"/>
      <c r="ED134" s="62"/>
      <c r="EE134" s="62"/>
      <c r="EF134" s="62"/>
      <c r="EG134" s="62"/>
      <c r="EH134" s="62"/>
      <c r="EI134" s="62"/>
      <c r="EJ134" s="63"/>
      <c r="EK134" s="61"/>
      <c r="EL134" s="62"/>
      <c r="EM134" s="63"/>
      <c r="EN134" s="61"/>
      <c r="EO134" s="62"/>
      <c r="EP134" s="62"/>
      <c r="EQ134" s="62"/>
      <c r="ER134" s="62"/>
      <c r="ES134" s="62"/>
      <c r="ET134" s="63"/>
      <c r="EU134" s="62"/>
      <c r="EV134" s="62"/>
      <c r="EW134" s="62"/>
      <c r="EX134" s="61"/>
      <c r="EY134" s="62"/>
      <c r="EZ134" s="62"/>
      <c r="FA134" s="63"/>
      <c r="FB134" s="62"/>
      <c r="FC134" s="63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</row>
    <row r="135" spans="1:193" s="14" customFormat="1" ht="14.25" x14ac:dyDescent="0.25">
      <c r="A135" s="458"/>
      <c r="B135" s="163" t="str">
        <f>IF(Achats!B133="","",Achats!B133)</f>
        <v/>
      </c>
      <c r="C135" s="67"/>
      <c r="D135" s="180"/>
      <c r="E135" s="75"/>
      <c r="F135" s="166"/>
      <c r="G135" s="167"/>
      <c r="H135" s="164"/>
      <c r="I135" s="75"/>
      <c r="J135" s="75"/>
      <c r="K135" s="75"/>
      <c r="L135" s="75"/>
      <c r="M135" s="166"/>
      <c r="N135" s="167"/>
      <c r="O135" s="164"/>
      <c r="P135" s="75"/>
      <c r="Q135" s="167"/>
      <c r="R135" s="168"/>
      <c r="S135" s="169"/>
      <c r="T135" s="300"/>
      <c r="U135" s="170"/>
      <c r="V135" s="172"/>
      <c r="W135" s="172"/>
      <c r="X135" s="172"/>
      <c r="Y135" s="172"/>
      <c r="Z135" s="172"/>
      <c r="AA135" s="172"/>
      <c r="AB135" s="172"/>
      <c r="AC135" s="172"/>
      <c r="AD135" s="172"/>
      <c r="AE135" s="171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172"/>
      <c r="AS135" s="172"/>
      <c r="AT135" s="172"/>
      <c r="AU135" s="172"/>
      <c r="AV135" s="172"/>
      <c r="AW135" s="172"/>
      <c r="AX135" s="172"/>
      <c r="AY135" s="172"/>
      <c r="AZ135" s="172"/>
      <c r="BA135" s="172"/>
      <c r="BB135" s="173"/>
      <c r="BC135" s="171"/>
      <c r="BD135" s="172"/>
      <c r="BE135" s="172"/>
      <c r="BF135" s="172"/>
      <c r="BG135" s="172"/>
      <c r="BH135" s="172"/>
      <c r="BI135" s="172"/>
      <c r="BJ135" s="172"/>
      <c r="BK135" s="172"/>
      <c r="BL135" s="172"/>
      <c r="BM135" s="172"/>
      <c r="BN135" s="172"/>
      <c r="BO135" s="172"/>
      <c r="BP135" s="172"/>
      <c r="BQ135" s="173"/>
      <c r="BR135" s="171"/>
      <c r="BS135" s="172"/>
      <c r="BT135" s="172"/>
      <c r="BU135" s="172"/>
      <c r="BV135" s="172"/>
      <c r="BW135" s="172"/>
      <c r="BX135" s="172"/>
      <c r="BY135" s="172"/>
      <c r="BZ135" s="172"/>
      <c r="CA135" s="172"/>
      <c r="CB135" s="172"/>
      <c r="CC135" s="172"/>
      <c r="CD135" s="172"/>
      <c r="CE135" s="172"/>
      <c r="CF135" s="172"/>
      <c r="CG135" s="172"/>
      <c r="CH135" s="173"/>
      <c r="CI135" s="171"/>
      <c r="CJ135" s="172"/>
      <c r="CK135" s="172"/>
      <c r="CL135" s="172"/>
      <c r="CM135" s="172"/>
      <c r="CN135" s="172"/>
      <c r="CO135" s="172"/>
      <c r="CP135" s="172"/>
      <c r="CQ135" s="172"/>
      <c r="CR135" s="172"/>
      <c r="CS135" s="172"/>
      <c r="CT135" s="172"/>
      <c r="CU135" s="172"/>
      <c r="CV135" s="172"/>
      <c r="CW135" s="172"/>
      <c r="CX135" s="172"/>
      <c r="CY135" s="173"/>
      <c r="CZ135" s="171"/>
      <c r="DA135" s="172"/>
      <c r="DB135" s="173"/>
      <c r="DC135" s="171"/>
      <c r="DD135" s="172"/>
      <c r="DE135" s="172"/>
      <c r="DF135" s="172"/>
      <c r="DG135" s="172"/>
      <c r="DH135" s="172"/>
      <c r="DI135" s="172"/>
      <c r="DJ135" s="172"/>
      <c r="DK135" s="172"/>
      <c r="DL135" s="172"/>
      <c r="DM135" s="171"/>
      <c r="DN135" s="172"/>
      <c r="DO135" s="173"/>
      <c r="DP135" s="172"/>
      <c r="DQ135" s="173"/>
      <c r="DR135" s="172"/>
      <c r="DS135" s="172"/>
      <c r="DT135" s="172"/>
      <c r="DU135" s="172"/>
      <c r="DV135" s="172"/>
      <c r="DW135" s="172"/>
      <c r="DX135" s="173"/>
      <c r="DY135" s="171"/>
      <c r="DZ135" s="172"/>
      <c r="EA135" s="173"/>
      <c r="EB135" s="171"/>
      <c r="EC135" s="172"/>
      <c r="ED135" s="172"/>
      <c r="EE135" s="172"/>
      <c r="EF135" s="172"/>
      <c r="EG135" s="172"/>
      <c r="EH135" s="172"/>
      <c r="EI135" s="172"/>
      <c r="EJ135" s="173"/>
      <c r="EK135" s="171"/>
      <c r="EL135" s="172"/>
      <c r="EM135" s="173"/>
      <c r="EN135" s="171"/>
      <c r="EO135" s="172"/>
      <c r="EP135" s="172"/>
      <c r="EQ135" s="172"/>
      <c r="ER135" s="172"/>
      <c r="ES135" s="172"/>
      <c r="ET135" s="173"/>
      <c r="EU135" s="172"/>
      <c r="EV135" s="172"/>
      <c r="EW135" s="172"/>
      <c r="EX135" s="171"/>
      <c r="EY135" s="172"/>
      <c r="EZ135" s="172"/>
      <c r="FA135" s="173"/>
      <c r="FB135" s="172"/>
      <c r="FC135" s="173"/>
    </row>
    <row r="136" spans="1:193" s="14" customFormat="1" ht="14.25" x14ac:dyDescent="0.25">
      <c r="A136" s="458"/>
      <c r="B136" s="198"/>
      <c r="C136" s="67"/>
      <c r="D136" s="180"/>
      <c r="E136" s="75"/>
      <c r="F136" s="166"/>
      <c r="G136" s="167"/>
      <c r="H136" s="164"/>
      <c r="I136" s="75"/>
      <c r="J136" s="75"/>
      <c r="K136" s="75"/>
      <c r="L136" s="75"/>
      <c r="M136" s="166"/>
      <c r="N136" s="167"/>
      <c r="O136" s="164"/>
      <c r="P136" s="75"/>
      <c r="Q136" s="167"/>
      <c r="R136" s="168"/>
      <c r="S136" s="169"/>
      <c r="T136" s="300"/>
      <c r="U136" s="170"/>
      <c r="V136" s="172"/>
      <c r="W136" s="172"/>
      <c r="X136" s="172"/>
      <c r="Y136" s="172"/>
      <c r="Z136" s="172"/>
      <c r="AA136" s="172"/>
      <c r="AB136" s="172"/>
      <c r="AC136" s="172"/>
      <c r="AD136" s="172"/>
      <c r="AE136" s="171"/>
      <c r="AF136" s="172"/>
      <c r="AG136" s="172"/>
      <c r="AH136" s="172"/>
      <c r="AI136" s="172"/>
      <c r="AJ136" s="172"/>
      <c r="AK136" s="172"/>
      <c r="AL136" s="172"/>
      <c r="AM136" s="172"/>
      <c r="AN136" s="172"/>
      <c r="AO136" s="172"/>
      <c r="AP136" s="172"/>
      <c r="AQ136" s="172"/>
      <c r="AR136" s="172"/>
      <c r="AS136" s="172"/>
      <c r="AT136" s="172"/>
      <c r="AU136" s="172"/>
      <c r="AV136" s="172"/>
      <c r="AW136" s="172"/>
      <c r="AX136" s="172"/>
      <c r="AY136" s="172"/>
      <c r="AZ136" s="172"/>
      <c r="BA136" s="172"/>
      <c r="BB136" s="173"/>
      <c r="BC136" s="171"/>
      <c r="BD136" s="172"/>
      <c r="BE136" s="172"/>
      <c r="BF136" s="172"/>
      <c r="BG136" s="172"/>
      <c r="BH136" s="172"/>
      <c r="BI136" s="172"/>
      <c r="BJ136" s="172"/>
      <c r="BK136" s="172"/>
      <c r="BL136" s="172"/>
      <c r="BM136" s="172"/>
      <c r="BN136" s="172"/>
      <c r="BO136" s="172"/>
      <c r="BP136" s="172"/>
      <c r="BQ136" s="173"/>
      <c r="BR136" s="171"/>
      <c r="BS136" s="172"/>
      <c r="BT136" s="172"/>
      <c r="BU136" s="172"/>
      <c r="BV136" s="172"/>
      <c r="BW136" s="172"/>
      <c r="BX136" s="172"/>
      <c r="BY136" s="172"/>
      <c r="BZ136" s="172"/>
      <c r="CA136" s="172"/>
      <c r="CB136" s="172"/>
      <c r="CC136" s="172"/>
      <c r="CD136" s="172"/>
      <c r="CE136" s="172"/>
      <c r="CF136" s="172"/>
      <c r="CG136" s="172"/>
      <c r="CH136" s="173"/>
      <c r="CI136" s="171"/>
      <c r="CJ136" s="172"/>
      <c r="CK136" s="172"/>
      <c r="CL136" s="172"/>
      <c r="CM136" s="172"/>
      <c r="CN136" s="172"/>
      <c r="CO136" s="172"/>
      <c r="CP136" s="172"/>
      <c r="CQ136" s="172"/>
      <c r="CR136" s="172"/>
      <c r="CS136" s="172"/>
      <c r="CT136" s="172"/>
      <c r="CU136" s="172"/>
      <c r="CV136" s="172"/>
      <c r="CW136" s="172"/>
      <c r="CX136" s="172"/>
      <c r="CY136" s="173"/>
      <c r="CZ136" s="171"/>
      <c r="DA136" s="172"/>
      <c r="DB136" s="173"/>
      <c r="DC136" s="171"/>
      <c r="DD136" s="172"/>
      <c r="DE136" s="172"/>
      <c r="DF136" s="172"/>
      <c r="DG136" s="172"/>
      <c r="DH136" s="172"/>
      <c r="DI136" s="172"/>
      <c r="DJ136" s="172"/>
      <c r="DK136" s="172"/>
      <c r="DL136" s="172"/>
      <c r="DM136" s="171"/>
      <c r="DN136" s="172"/>
      <c r="DO136" s="173"/>
      <c r="DP136" s="172"/>
      <c r="DQ136" s="173"/>
      <c r="DR136" s="172"/>
      <c r="DS136" s="172"/>
      <c r="DT136" s="172"/>
      <c r="DU136" s="172"/>
      <c r="DV136" s="172"/>
      <c r="DW136" s="172"/>
      <c r="DX136" s="173"/>
      <c r="DY136" s="171"/>
      <c r="DZ136" s="172"/>
      <c r="EA136" s="173"/>
      <c r="EB136" s="171"/>
      <c r="EC136" s="172"/>
      <c r="ED136" s="172"/>
      <c r="EE136" s="172"/>
      <c r="EF136" s="172"/>
      <c r="EG136" s="172"/>
      <c r="EH136" s="172"/>
      <c r="EI136" s="172"/>
      <c r="EJ136" s="173"/>
      <c r="EK136" s="171"/>
      <c r="EL136" s="172"/>
      <c r="EM136" s="173"/>
      <c r="EN136" s="171"/>
      <c r="EO136" s="172"/>
      <c r="EP136" s="172"/>
      <c r="EQ136" s="172"/>
      <c r="ER136" s="172"/>
      <c r="ES136" s="172"/>
      <c r="ET136" s="173"/>
      <c r="EU136" s="172"/>
      <c r="EV136" s="172"/>
      <c r="EW136" s="172"/>
      <c r="EX136" s="171"/>
      <c r="EY136" s="172"/>
      <c r="EZ136" s="172"/>
      <c r="FA136" s="173"/>
      <c r="FB136" s="172"/>
      <c r="FC136" s="173"/>
    </row>
    <row r="137" spans="1:193" ht="14.25" x14ac:dyDescent="0.25">
      <c r="A137" s="458"/>
      <c r="B137" s="346" t="str">
        <f>IF(Achats!B135="","",Achats!B135)</f>
        <v>EPDM 2,49</v>
      </c>
      <c r="C137" s="67"/>
      <c r="D137" s="457"/>
      <c r="E137" s="2"/>
      <c r="F137" s="113"/>
      <c r="G137" s="32"/>
      <c r="H137" s="31"/>
      <c r="I137" s="2"/>
      <c r="J137" s="2"/>
      <c r="K137" s="2"/>
      <c r="L137" s="2"/>
      <c r="M137" s="113"/>
      <c r="N137" s="32"/>
      <c r="O137" s="31"/>
      <c r="P137" s="3"/>
      <c r="Q137" s="32"/>
      <c r="R137" s="54"/>
      <c r="S137" s="50"/>
      <c r="T137" s="299"/>
      <c r="U137" s="51"/>
      <c r="V137" s="62"/>
      <c r="W137" s="62"/>
      <c r="X137" s="62"/>
      <c r="Y137" s="62"/>
      <c r="Z137" s="62"/>
      <c r="AA137" s="62"/>
      <c r="AB137" s="62"/>
      <c r="AC137" s="62"/>
      <c r="AD137" s="62"/>
      <c r="AE137" s="61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3"/>
      <c r="BC137" s="61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3"/>
      <c r="BR137" s="61">
        <v>1</v>
      </c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3"/>
      <c r="CI137" s="61"/>
      <c r="CJ137" s="62"/>
      <c r="CK137" s="62"/>
      <c r="CL137" s="62"/>
      <c r="CM137" s="62"/>
      <c r="CN137" s="62"/>
      <c r="CO137" s="62"/>
      <c r="CP137" s="62"/>
      <c r="CQ137" s="62"/>
      <c r="CR137" s="62"/>
      <c r="CS137" s="62"/>
      <c r="CT137" s="62"/>
      <c r="CU137" s="62"/>
      <c r="CV137" s="62"/>
      <c r="CW137" s="62"/>
      <c r="CX137" s="62"/>
      <c r="CY137" s="63"/>
      <c r="CZ137" s="61"/>
      <c r="DA137" s="62"/>
      <c r="DB137" s="63"/>
      <c r="DC137" s="61"/>
      <c r="DD137" s="62"/>
      <c r="DE137" s="62"/>
      <c r="DF137" s="62"/>
      <c r="DG137" s="62"/>
      <c r="DH137" s="62"/>
      <c r="DI137" s="62"/>
      <c r="DJ137" s="62"/>
      <c r="DK137" s="62"/>
      <c r="DL137" s="62"/>
      <c r="DM137" s="61"/>
      <c r="DN137" s="62"/>
      <c r="DO137" s="63"/>
      <c r="DP137" s="62"/>
      <c r="DQ137" s="63"/>
      <c r="DR137" s="62"/>
      <c r="DS137" s="62"/>
      <c r="DT137" s="62"/>
      <c r="DU137" s="62"/>
      <c r="DV137" s="62"/>
      <c r="DW137" s="62"/>
      <c r="DX137" s="63"/>
      <c r="DY137" s="61"/>
      <c r="DZ137" s="62"/>
      <c r="EA137" s="63"/>
      <c r="EB137" s="61"/>
      <c r="EC137" s="62"/>
      <c r="ED137" s="62"/>
      <c r="EE137" s="62"/>
      <c r="EF137" s="62"/>
      <c r="EG137" s="62"/>
      <c r="EH137" s="62"/>
      <c r="EI137" s="62"/>
      <c r="EJ137" s="63"/>
      <c r="EK137" s="61"/>
      <c r="EL137" s="62"/>
      <c r="EM137" s="63"/>
      <c r="EN137" s="61"/>
      <c r="EO137" s="62"/>
      <c r="EP137" s="62"/>
      <c r="EQ137" s="62"/>
      <c r="ER137" s="62"/>
      <c r="ES137" s="62"/>
      <c r="ET137" s="63"/>
      <c r="EU137" s="62"/>
      <c r="EV137" s="62"/>
      <c r="EW137" s="62"/>
      <c r="EX137" s="61"/>
      <c r="EY137" s="62"/>
      <c r="EZ137" s="62"/>
      <c r="FA137" s="63"/>
      <c r="FB137" s="62"/>
      <c r="FC137" s="63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</row>
    <row r="138" spans="1:193" ht="15" customHeight="1" x14ac:dyDescent="0.25">
      <c r="A138" s="458"/>
      <c r="B138" s="346" t="str">
        <f>IF(Achats!B136="","",Achats!B136)</f>
        <v>EPDM 3,05</v>
      </c>
      <c r="C138" s="67"/>
      <c r="D138" s="457"/>
      <c r="E138" s="2"/>
      <c r="F138" s="113"/>
      <c r="G138" s="32"/>
      <c r="H138" s="31"/>
      <c r="I138" s="2"/>
      <c r="J138" s="2"/>
      <c r="K138" s="2"/>
      <c r="L138" s="2"/>
      <c r="M138" s="113"/>
      <c r="N138" s="32"/>
      <c r="O138" s="31"/>
      <c r="P138" s="3"/>
      <c r="Q138" s="32"/>
      <c r="R138" s="54"/>
      <c r="S138" s="50"/>
      <c r="T138" s="299"/>
      <c r="U138" s="51"/>
      <c r="V138" s="62"/>
      <c r="W138" s="62"/>
      <c r="X138" s="62"/>
      <c r="Y138" s="62"/>
      <c r="Z138" s="62"/>
      <c r="AA138" s="62"/>
      <c r="AB138" s="62"/>
      <c r="AC138" s="62"/>
      <c r="AD138" s="62"/>
      <c r="AE138" s="61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3"/>
      <c r="BC138" s="61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3"/>
      <c r="BR138" s="61"/>
      <c r="BS138" s="62">
        <v>1</v>
      </c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3"/>
      <c r="CI138" s="61"/>
      <c r="CJ138" s="62"/>
      <c r="CK138" s="62"/>
      <c r="CL138" s="62"/>
      <c r="CM138" s="62"/>
      <c r="CN138" s="62"/>
      <c r="CO138" s="62"/>
      <c r="CP138" s="62"/>
      <c r="CQ138" s="62"/>
      <c r="CR138" s="62"/>
      <c r="CS138" s="62"/>
      <c r="CT138" s="62"/>
      <c r="CU138" s="62"/>
      <c r="CV138" s="62"/>
      <c r="CW138" s="62"/>
      <c r="CX138" s="62"/>
      <c r="CY138" s="63"/>
      <c r="CZ138" s="61"/>
      <c r="DA138" s="62"/>
      <c r="DB138" s="63"/>
      <c r="DC138" s="61"/>
      <c r="DD138" s="62"/>
      <c r="DE138" s="62"/>
      <c r="DF138" s="62"/>
      <c r="DG138" s="62"/>
      <c r="DH138" s="62"/>
      <c r="DI138" s="62"/>
      <c r="DJ138" s="62"/>
      <c r="DK138" s="62"/>
      <c r="DL138" s="62"/>
      <c r="DM138" s="61"/>
      <c r="DN138" s="62"/>
      <c r="DO138" s="63"/>
      <c r="DP138" s="62"/>
      <c r="DQ138" s="63"/>
      <c r="DR138" s="62"/>
      <c r="DS138" s="62"/>
      <c r="DT138" s="62"/>
      <c r="DU138" s="62"/>
      <c r="DV138" s="62"/>
      <c r="DW138" s="62"/>
      <c r="DX138" s="63"/>
      <c r="DY138" s="61"/>
      <c r="DZ138" s="62"/>
      <c r="EA138" s="63"/>
      <c r="EB138" s="61"/>
      <c r="EC138" s="62"/>
      <c r="ED138" s="62"/>
      <c r="EE138" s="62"/>
      <c r="EF138" s="62"/>
      <c r="EG138" s="62"/>
      <c r="EH138" s="62"/>
      <c r="EI138" s="62"/>
      <c r="EJ138" s="63"/>
      <c r="EK138" s="61"/>
      <c r="EL138" s="62"/>
      <c r="EM138" s="63"/>
      <c r="EN138" s="61"/>
      <c r="EO138" s="62"/>
      <c r="EP138" s="62"/>
      <c r="EQ138" s="62"/>
      <c r="ER138" s="62"/>
      <c r="ES138" s="62"/>
      <c r="ET138" s="63"/>
      <c r="EU138" s="62"/>
      <c r="EV138" s="62"/>
      <c r="EW138" s="62"/>
      <c r="EX138" s="61"/>
      <c r="EY138" s="62"/>
      <c r="EZ138" s="62"/>
      <c r="FA138" s="63"/>
      <c r="FB138" s="62"/>
      <c r="FC138" s="63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</row>
    <row r="139" spans="1:193" ht="15" customHeight="1" x14ac:dyDescent="0.25">
      <c r="A139" s="458"/>
      <c r="B139" s="346" t="str">
        <f>IF(Achats!B137="","",Achats!B137)</f>
        <v>EPDM 3,68</v>
      </c>
      <c r="C139" s="67"/>
      <c r="D139" s="457"/>
      <c r="E139" s="2"/>
      <c r="F139" s="113"/>
      <c r="G139" s="32"/>
      <c r="H139" s="31"/>
      <c r="I139" s="2"/>
      <c r="J139" s="2"/>
      <c r="K139" s="2"/>
      <c r="L139" s="2"/>
      <c r="M139" s="113"/>
      <c r="N139" s="32"/>
      <c r="O139" s="31"/>
      <c r="P139" s="3"/>
      <c r="Q139" s="32"/>
      <c r="R139" s="54"/>
      <c r="S139" s="50"/>
      <c r="T139" s="299"/>
      <c r="U139" s="51"/>
      <c r="V139" s="62"/>
      <c r="W139" s="62"/>
      <c r="X139" s="62"/>
      <c r="Y139" s="62"/>
      <c r="Z139" s="62"/>
      <c r="AA139" s="62"/>
      <c r="AB139" s="62"/>
      <c r="AC139" s="62"/>
      <c r="AD139" s="62"/>
      <c r="AE139" s="61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3"/>
      <c r="BC139" s="61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3"/>
      <c r="BR139" s="61"/>
      <c r="BS139" s="62"/>
      <c r="BT139" s="62">
        <v>1</v>
      </c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3"/>
      <c r="CI139" s="61"/>
      <c r="CJ139" s="62"/>
      <c r="CK139" s="62"/>
      <c r="CL139" s="62"/>
      <c r="CM139" s="62"/>
      <c r="CN139" s="62"/>
      <c r="CO139" s="62"/>
      <c r="CP139" s="62"/>
      <c r="CQ139" s="62"/>
      <c r="CR139" s="62"/>
      <c r="CS139" s="62"/>
      <c r="CT139" s="62"/>
      <c r="CU139" s="62"/>
      <c r="CV139" s="62"/>
      <c r="CW139" s="62"/>
      <c r="CX139" s="62"/>
      <c r="CY139" s="63"/>
      <c r="CZ139" s="61"/>
      <c r="DA139" s="62"/>
      <c r="DB139" s="63"/>
      <c r="DC139" s="61"/>
      <c r="DD139" s="62"/>
      <c r="DE139" s="62"/>
      <c r="DF139" s="62"/>
      <c r="DG139" s="62"/>
      <c r="DH139" s="62"/>
      <c r="DI139" s="62"/>
      <c r="DJ139" s="62"/>
      <c r="DK139" s="62"/>
      <c r="DL139" s="62"/>
      <c r="DM139" s="61"/>
      <c r="DN139" s="62"/>
      <c r="DO139" s="63"/>
      <c r="DP139" s="62"/>
      <c r="DQ139" s="63"/>
      <c r="DR139" s="62"/>
      <c r="DS139" s="62"/>
      <c r="DT139" s="62"/>
      <c r="DU139" s="62"/>
      <c r="DV139" s="62"/>
      <c r="DW139" s="62"/>
      <c r="DX139" s="63"/>
      <c r="DY139" s="61"/>
      <c r="DZ139" s="62"/>
      <c r="EA139" s="63"/>
      <c r="EB139" s="61"/>
      <c r="EC139" s="62"/>
      <c r="ED139" s="62"/>
      <c r="EE139" s="62"/>
      <c r="EF139" s="62"/>
      <c r="EG139" s="62"/>
      <c r="EH139" s="62"/>
      <c r="EI139" s="62"/>
      <c r="EJ139" s="63"/>
      <c r="EK139" s="61"/>
      <c r="EL139" s="62"/>
      <c r="EM139" s="63"/>
      <c r="EN139" s="61"/>
      <c r="EO139" s="62"/>
      <c r="EP139" s="62"/>
      <c r="EQ139" s="62"/>
      <c r="ER139" s="62"/>
      <c r="ES139" s="62"/>
      <c r="ET139" s="63"/>
      <c r="EU139" s="62"/>
      <c r="EV139" s="62"/>
      <c r="EW139" s="62"/>
      <c r="EX139" s="61"/>
      <c r="EY139" s="62"/>
      <c r="EZ139" s="62"/>
      <c r="FA139" s="63"/>
      <c r="FB139" s="62"/>
      <c r="FC139" s="63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</row>
    <row r="140" spans="1:193" ht="15" customHeight="1" x14ac:dyDescent="0.25">
      <c r="A140" s="458"/>
      <c r="B140" s="346" t="str">
        <f>IF(Achats!B138="","",Achats!B138)</f>
        <v>EPDM 4,27</v>
      </c>
      <c r="C140" s="67"/>
      <c r="D140" s="457"/>
      <c r="E140" s="2"/>
      <c r="F140" s="113"/>
      <c r="G140" s="32"/>
      <c r="H140" s="31"/>
      <c r="I140" s="2"/>
      <c r="J140" s="2"/>
      <c r="K140" s="2"/>
      <c r="L140" s="2"/>
      <c r="M140" s="113"/>
      <c r="N140" s="32"/>
      <c r="O140" s="31"/>
      <c r="P140" s="3"/>
      <c r="Q140" s="32"/>
      <c r="R140" s="54"/>
      <c r="S140" s="50"/>
      <c r="T140" s="299"/>
      <c r="U140" s="51"/>
      <c r="V140" s="62"/>
      <c r="W140" s="62"/>
      <c r="X140" s="62"/>
      <c r="Y140" s="62"/>
      <c r="Z140" s="62"/>
      <c r="AA140" s="62"/>
      <c r="AB140" s="62"/>
      <c r="AC140" s="62"/>
      <c r="AD140" s="62"/>
      <c r="AE140" s="61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3"/>
      <c r="BC140" s="61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3"/>
      <c r="BR140" s="61"/>
      <c r="BS140" s="62"/>
      <c r="BT140" s="62"/>
      <c r="BU140" s="62">
        <v>1</v>
      </c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2"/>
      <c r="CG140" s="62"/>
      <c r="CH140" s="63"/>
      <c r="CI140" s="61"/>
      <c r="CJ140" s="62"/>
      <c r="CK140" s="62"/>
      <c r="CL140" s="62"/>
      <c r="CM140" s="62"/>
      <c r="CN140" s="62"/>
      <c r="CO140" s="62"/>
      <c r="CP140" s="62"/>
      <c r="CQ140" s="62"/>
      <c r="CR140" s="62"/>
      <c r="CS140" s="62"/>
      <c r="CT140" s="62"/>
      <c r="CU140" s="62"/>
      <c r="CV140" s="62"/>
      <c r="CW140" s="62"/>
      <c r="CX140" s="62"/>
      <c r="CY140" s="63"/>
      <c r="CZ140" s="61"/>
      <c r="DA140" s="62"/>
      <c r="DB140" s="63"/>
      <c r="DC140" s="61"/>
      <c r="DD140" s="62"/>
      <c r="DE140" s="62"/>
      <c r="DF140" s="62"/>
      <c r="DG140" s="62"/>
      <c r="DH140" s="62"/>
      <c r="DI140" s="62"/>
      <c r="DJ140" s="62"/>
      <c r="DK140" s="62"/>
      <c r="DL140" s="62"/>
      <c r="DM140" s="61"/>
      <c r="DN140" s="62"/>
      <c r="DO140" s="63"/>
      <c r="DP140" s="62"/>
      <c r="DQ140" s="63"/>
      <c r="DR140" s="62"/>
      <c r="DS140" s="62"/>
      <c r="DT140" s="62"/>
      <c r="DU140" s="62"/>
      <c r="DV140" s="62"/>
      <c r="DW140" s="62"/>
      <c r="DX140" s="63"/>
      <c r="DY140" s="61"/>
      <c r="DZ140" s="62"/>
      <c r="EA140" s="63"/>
      <c r="EB140" s="61"/>
      <c r="EC140" s="62"/>
      <c r="ED140" s="62"/>
      <c r="EE140" s="62"/>
      <c r="EF140" s="62"/>
      <c r="EG140" s="62"/>
      <c r="EH140" s="62"/>
      <c r="EI140" s="62"/>
      <c r="EJ140" s="63"/>
      <c r="EK140" s="61"/>
      <c r="EL140" s="62"/>
      <c r="EM140" s="63"/>
      <c r="EN140" s="61"/>
      <c r="EO140" s="62"/>
      <c r="EP140" s="62"/>
      <c r="EQ140" s="62"/>
      <c r="ER140" s="62"/>
      <c r="ES140" s="62"/>
      <c r="ET140" s="63"/>
      <c r="EU140" s="62"/>
      <c r="EV140" s="62"/>
      <c r="EW140" s="62"/>
      <c r="EX140" s="61"/>
      <c r="EY140" s="62"/>
      <c r="EZ140" s="62"/>
      <c r="FA140" s="63"/>
      <c r="FB140" s="62"/>
      <c r="FC140" s="63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</row>
    <row r="141" spans="1:193" ht="15" customHeight="1" x14ac:dyDescent="0.25">
      <c r="A141" s="458"/>
      <c r="B141" s="346" t="str">
        <f>IF(Achats!B139="","",Achats!B139)</f>
        <v>EPDM 4,88</v>
      </c>
      <c r="C141" s="67"/>
      <c r="D141" s="457"/>
      <c r="E141" s="2"/>
      <c r="F141" s="113"/>
      <c r="G141" s="32"/>
      <c r="H141" s="31"/>
      <c r="I141" s="2"/>
      <c r="J141" s="2"/>
      <c r="K141" s="2"/>
      <c r="L141" s="2"/>
      <c r="M141" s="113"/>
      <c r="N141" s="32"/>
      <c r="O141" s="31"/>
      <c r="P141" s="3"/>
      <c r="Q141" s="32"/>
      <c r="R141" s="54"/>
      <c r="S141" s="50"/>
      <c r="T141" s="299"/>
      <c r="U141" s="51"/>
      <c r="V141" s="62"/>
      <c r="W141" s="62"/>
      <c r="X141" s="62"/>
      <c r="Y141" s="62"/>
      <c r="Z141" s="62"/>
      <c r="AA141" s="62"/>
      <c r="AB141" s="62"/>
      <c r="AC141" s="62"/>
      <c r="AD141" s="62"/>
      <c r="AE141" s="61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3"/>
      <c r="BC141" s="61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3"/>
      <c r="BR141" s="61"/>
      <c r="BS141" s="62"/>
      <c r="BT141" s="62"/>
      <c r="BU141" s="62"/>
      <c r="BV141" s="62">
        <v>1</v>
      </c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3"/>
      <c r="CI141" s="61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2"/>
      <c r="CX141" s="62"/>
      <c r="CY141" s="63"/>
      <c r="CZ141" s="61"/>
      <c r="DA141" s="62"/>
      <c r="DB141" s="63"/>
      <c r="DC141" s="61"/>
      <c r="DD141" s="62"/>
      <c r="DE141" s="62"/>
      <c r="DF141" s="62"/>
      <c r="DG141" s="62"/>
      <c r="DH141" s="62"/>
      <c r="DI141" s="62"/>
      <c r="DJ141" s="62"/>
      <c r="DK141" s="62"/>
      <c r="DL141" s="62"/>
      <c r="DM141" s="61"/>
      <c r="DN141" s="62"/>
      <c r="DO141" s="63"/>
      <c r="DP141" s="62"/>
      <c r="DQ141" s="63"/>
      <c r="DR141" s="62"/>
      <c r="DS141" s="62"/>
      <c r="DT141" s="62"/>
      <c r="DU141" s="62"/>
      <c r="DV141" s="62"/>
      <c r="DW141" s="62"/>
      <c r="DX141" s="63"/>
      <c r="DY141" s="61"/>
      <c r="DZ141" s="62"/>
      <c r="EA141" s="63"/>
      <c r="EB141" s="61"/>
      <c r="EC141" s="62"/>
      <c r="ED141" s="62"/>
      <c r="EE141" s="62"/>
      <c r="EF141" s="62"/>
      <c r="EG141" s="62"/>
      <c r="EH141" s="62"/>
      <c r="EI141" s="62"/>
      <c r="EJ141" s="63"/>
      <c r="EK141" s="61"/>
      <c r="EL141" s="62"/>
      <c r="EM141" s="63"/>
      <c r="EN141" s="61"/>
      <c r="EO141" s="62"/>
      <c r="EP141" s="62"/>
      <c r="EQ141" s="62"/>
      <c r="ER141" s="62"/>
      <c r="ES141" s="62"/>
      <c r="ET141" s="63"/>
      <c r="EU141" s="62"/>
      <c r="EV141" s="62"/>
      <c r="EW141" s="62"/>
      <c r="EX141" s="61"/>
      <c r="EY141" s="62"/>
      <c r="EZ141" s="62"/>
      <c r="FA141" s="63"/>
      <c r="FB141" s="62"/>
      <c r="FC141" s="63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</row>
    <row r="142" spans="1:193" ht="15" customHeight="1" x14ac:dyDescent="0.25">
      <c r="A142" s="458"/>
      <c r="B142" s="346" t="str">
        <f>IF(Achats!B140="","",Achats!B140)</f>
        <v>EPDM 5,49</v>
      </c>
      <c r="C142" s="67"/>
      <c r="D142" s="457"/>
      <c r="E142" s="2"/>
      <c r="F142" s="113"/>
      <c r="G142" s="32"/>
      <c r="H142" s="31"/>
      <c r="I142" s="2"/>
      <c r="J142" s="2"/>
      <c r="K142" s="2"/>
      <c r="L142" s="2"/>
      <c r="M142" s="113"/>
      <c r="N142" s="32"/>
      <c r="O142" s="31"/>
      <c r="P142" s="3"/>
      <c r="Q142" s="32"/>
      <c r="R142" s="54"/>
      <c r="S142" s="50"/>
      <c r="T142" s="299"/>
      <c r="U142" s="51"/>
      <c r="V142" s="62"/>
      <c r="W142" s="62"/>
      <c r="X142" s="62"/>
      <c r="Y142" s="62"/>
      <c r="Z142" s="62"/>
      <c r="AA142" s="62"/>
      <c r="AB142" s="62"/>
      <c r="AC142" s="62"/>
      <c r="AD142" s="62"/>
      <c r="AE142" s="61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3"/>
      <c r="BC142" s="61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3"/>
      <c r="BR142" s="61"/>
      <c r="BS142" s="62"/>
      <c r="BT142" s="62"/>
      <c r="BU142" s="62"/>
      <c r="BV142" s="62"/>
      <c r="BW142" s="62">
        <v>1</v>
      </c>
      <c r="BX142" s="62"/>
      <c r="BY142" s="62"/>
      <c r="BZ142" s="62"/>
      <c r="CA142" s="62"/>
      <c r="CB142" s="62"/>
      <c r="CC142" s="62"/>
      <c r="CD142" s="62"/>
      <c r="CE142" s="62"/>
      <c r="CF142" s="62"/>
      <c r="CG142" s="62"/>
      <c r="CH142" s="63"/>
      <c r="CI142" s="61"/>
      <c r="CJ142" s="62"/>
      <c r="CK142" s="62"/>
      <c r="CL142" s="62"/>
      <c r="CM142" s="62"/>
      <c r="CN142" s="62"/>
      <c r="CO142" s="62"/>
      <c r="CP142" s="62"/>
      <c r="CQ142" s="62"/>
      <c r="CR142" s="62"/>
      <c r="CS142" s="62"/>
      <c r="CT142" s="62"/>
      <c r="CU142" s="62"/>
      <c r="CV142" s="62"/>
      <c r="CW142" s="62"/>
      <c r="CX142" s="62"/>
      <c r="CY142" s="63"/>
      <c r="CZ142" s="61"/>
      <c r="DA142" s="62"/>
      <c r="DB142" s="63"/>
      <c r="DC142" s="61"/>
      <c r="DD142" s="62"/>
      <c r="DE142" s="62"/>
      <c r="DF142" s="62"/>
      <c r="DG142" s="62"/>
      <c r="DH142" s="62"/>
      <c r="DI142" s="62"/>
      <c r="DJ142" s="62"/>
      <c r="DK142" s="62"/>
      <c r="DL142" s="62"/>
      <c r="DM142" s="61"/>
      <c r="DN142" s="62"/>
      <c r="DO142" s="63"/>
      <c r="DP142" s="62"/>
      <c r="DQ142" s="63"/>
      <c r="DR142" s="62"/>
      <c r="DS142" s="62"/>
      <c r="DT142" s="62"/>
      <c r="DU142" s="62"/>
      <c r="DV142" s="62"/>
      <c r="DW142" s="62"/>
      <c r="DX142" s="63"/>
      <c r="DY142" s="61"/>
      <c r="DZ142" s="62"/>
      <c r="EA142" s="63"/>
      <c r="EB142" s="61"/>
      <c r="EC142" s="62"/>
      <c r="ED142" s="62"/>
      <c r="EE142" s="62"/>
      <c r="EF142" s="62"/>
      <c r="EG142" s="62"/>
      <c r="EH142" s="62"/>
      <c r="EI142" s="62"/>
      <c r="EJ142" s="63"/>
      <c r="EK142" s="61"/>
      <c r="EL142" s="62"/>
      <c r="EM142" s="63"/>
      <c r="EN142" s="61"/>
      <c r="EO142" s="62"/>
      <c r="EP142" s="62"/>
      <c r="EQ142" s="62"/>
      <c r="ER142" s="62"/>
      <c r="ES142" s="62"/>
      <c r="ET142" s="63"/>
      <c r="EU142" s="62"/>
      <c r="EV142" s="62"/>
      <c r="EW142" s="62"/>
      <c r="EX142" s="61"/>
      <c r="EY142" s="62"/>
      <c r="EZ142" s="62"/>
      <c r="FA142" s="63"/>
      <c r="FB142" s="62"/>
      <c r="FC142" s="63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</row>
    <row r="143" spans="1:193" ht="15" customHeight="1" x14ac:dyDescent="0.25">
      <c r="A143" s="458"/>
      <c r="B143" s="346" t="str">
        <f>IF(Achats!B141="","",Achats!B141)</f>
        <v>EPDM 6,1</v>
      </c>
      <c r="C143" s="67"/>
      <c r="D143" s="457"/>
      <c r="E143" s="2"/>
      <c r="F143" s="113"/>
      <c r="G143" s="32"/>
      <c r="H143" s="31"/>
      <c r="I143" s="2"/>
      <c r="J143" s="2"/>
      <c r="K143" s="2"/>
      <c r="L143" s="2"/>
      <c r="M143" s="113"/>
      <c r="N143" s="32"/>
      <c r="O143" s="31"/>
      <c r="P143" s="3"/>
      <c r="Q143" s="32"/>
      <c r="R143" s="54"/>
      <c r="S143" s="50"/>
      <c r="T143" s="299"/>
      <c r="U143" s="51"/>
      <c r="V143" s="62"/>
      <c r="W143" s="62"/>
      <c r="X143" s="62"/>
      <c r="Y143" s="62"/>
      <c r="Z143" s="62"/>
      <c r="AA143" s="62"/>
      <c r="AB143" s="62"/>
      <c r="AC143" s="62"/>
      <c r="AD143" s="62"/>
      <c r="AE143" s="61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3"/>
      <c r="BC143" s="61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3"/>
      <c r="BR143" s="61"/>
      <c r="BS143" s="62"/>
      <c r="BT143" s="62"/>
      <c r="BU143" s="62"/>
      <c r="BV143" s="62"/>
      <c r="BW143" s="62"/>
      <c r="BX143" s="62">
        <v>1</v>
      </c>
      <c r="BY143" s="62"/>
      <c r="BZ143" s="62"/>
      <c r="CA143" s="62"/>
      <c r="CB143" s="62"/>
      <c r="CC143" s="62"/>
      <c r="CD143" s="62"/>
      <c r="CE143" s="62"/>
      <c r="CF143" s="62"/>
      <c r="CG143" s="62"/>
      <c r="CH143" s="63"/>
      <c r="CI143" s="61"/>
      <c r="CJ143" s="62"/>
      <c r="CK143" s="62"/>
      <c r="CL143" s="62"/>
      <c r="CM143" s="62"/>
      <c r="CN143" s="62"/>
      <c r="CO143" s="62"/>
      <c r="CP143" s="62"/>
      <c r="CQ143" s="62"/>
      <c r="CR143" s="62"/>
      <c r="CS143" s="62"/>
      <c r="CT143" s="62"/>
      <c r="CU143" s="62"/>
      <c r="CV143" s="62"/>
      <c r="CW143" s="62"/>
      <c r="CX143" s="62"/>
      <c r="CY143" s="63"/>
      <c r="CZ143" s="61"/>
      <c r="DA143" s="62"/>
      <c r="DB143" s="63"/>
      <c r="DC143" s="61"/>
      <c r="DD143" s="62"/>
      <c r="DE143" s="62"/>
      <c r="DF143" s="62"/>
      <c r="DG143" s="62"/>
      <c r="DH143" s="62"/>
      <c r="DI143" s="62"/>
      <c r="DJ143" s="62"/>
      <c r="DK143" s="62"/>
      <c r="DL143" s="62"/>
      <c r="DM143" s="61"/>
      <c r="DN143" s="62"/>
      <c r="DO143" s="63"/>
      <c r="DP143" s="62"/>
      <c r="DQ143" s="63"/>
      <c r="DR143" s="62"/>
      <c r="DS143" s="62"/>
      <c r="DT143" s="62"/>
      <c r="DU143" s="62"/>
      <c r="DV143" s="62"/>
      <c r="DW143" s="62"/>
      <c r="DX143" s="63"/>
      <c r="DY143" s="61"/>
      <c r="DZ143" s="62"/>
      <c r="EA143" s="63"/>
      <c r="EB143" s="61"/>
      <c r="EC143" s="62"/>
      <c r="ED143" s="62"/>
      <c r="EE143" s="62"/>
      <c r="EF143" s="62"/>
      <c r="EG143" s="62"/>
      <c r="EH143" s="62"/>
      <c r="EI143" s="62"/>
      <c r="EJ143" s="63"/>
      <c r="EK143" s="61"/>
      <c r="EL143" s="62"/>
      <c r="EM143" s="63"/>
      <c r="EN143" s="61"/>
      <c r="EO143" s="62"/>
      <c r="EP143" s="62"/>
      <c r="EQ143" s="62"/>
      <c r="ER143" s="62"/>
      <c r="ES143" s="62"/>
      <c r="ET143" s="63"/>
      <c r="EU143" s="62"/>
      <c r="EV143" s="62"/>
      <c r="EW143" s="62"/>
      <c r="EX143" s="61"/>
      <c r="EY143" s="62"/>
      <c r="EZ143" s="62"/>
      <c r="FA143" s="63"/>
      <c r="FB143" s="62"/>
      <c r="FC143" s="63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</row>
    <row r="144" spans="1:193" ht="15" customHeight="1" x14ac:dyDescent="0.25">
      <c r="A144" s="458"/>
      <c r="B144" s="346" t="str">
        <f>IF(Achats!B142="","",Achats!B142)</f>
        <v>EPDM 6,71</v>
      </c>
      <c r="C144" s="67"/>
      <c r="D144" s="457"/>
      <c r="E144" s="2"/>
      <c r="F144" s="113"/>
      <c r="G144" s="32"/>
      <c r="H144" s="31"/>
      <c r="I144" s="2"/>
      <c r="J144" s="2"/>
      <c r="K144" s="2"/>
      <c r="L144" s="2"/>
      <c r="M144" s="113"/>
      <c r="N144" s="32"/>
      <c r="O144" s="31"/>
      <c r="P144" s="3"/>
      <c r="Q144" s="32"/>
      <c r="R144" s="54"/>
      <c r="S144" s="50"/>
      <c r="T144" s="299"/>
      <c r="U144" s="51"/>
      <c r="V144" s="62"/>
      <c r="W144" s="62"/>
      <c r="X144" s="62"/>
      <c r="Y144" s="62"/>
      <c r="Z144" s="62"/>
      <c r="AA144" s="62"/>
      <c r="AB144" s="62"/>
      <c r="AC144" s="62"/>
      <c r="AD144" s="62"/>
      <c r="AE144" s="61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3"/>
      <c r="BC144" s="61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3"/>
      <c r="BR144" s="61"/>
      <c r="BS144" s="62"/>
      <c r="BT144" s="62"/>
      <c r="BU144" s="62"/>
      <c r="BV144" s="62"/>
      <c r="BW144" s="62"/>
      <c r="BX144" s="62"/>
      <c r="BY144" s="62">
        <v>1</v>
      </c>
      <c r="BZ144" s="62"/>
      <c r="CA144" s="62"/>
      <c r="CB144" s="62"/>
      <c r="CC144" s="62"/>
      <c r="CD144" s="62"/>
      <c r="CE144" s="62"/>
      <c r="CF144" s="62"/>
      <c r="CG144" s="62"/>
      <c r="CH144" s="63"/>
      <c r="CI144" s="61"/>
      <c r="CJ144" s="62"/>
      <c r="CK144" s="62"/>
      <c r="CL144" s="62"/>
      <c r="CM144" s="62"/>
      <c r="CN144" s="62"/>
      <c r="CO144" s="62"/>
      <c r="CP144" s="62"/>
      <c r="CQ144" s="62"/>
      <c r="CR144" s="62"/>
      <c r="CS144" s="62"/>
      <c r="CT144" s="62"/>
      <c r="CU144" s="62"/>
      <c r="CV144" s="62"/>
      <c r="CW144" s="62"/>
      <c r="CX144" s="62"/>
      <c r="CY144" s="63"/>
      <c r="CZ144" s="61"/>
      <c r="DA144" s="62"/>
      <c r="DB144" s="63"/>
      <c r="DC144" s="61"/>
      <c r="DD144" s="62"/>
      <c r="DE144" s="62"/>
      <c r="DF144" s="62"/>
      <c r="DG144" s="62"/>
      <c r="DH144" s="62"/>
      <c r="DI144" s="62"/>
      <c r="DJ144" s="62"/>
      <c r="DK144" s="62"/>
      <c r="DL144" s="62"/>
      <c r="DM144" s="61"/>
      <c r="DN144" s="62"/>
      <c r="DO144" s="63"/>
      <c r="DP144" s="62"/>
      <c r="DQ144" s="63"/>
      <c r="DR144" s="62"/>
      <c r="DS144" s="62"/>
      <c r="DT144" s="62"/>
      <c r="DU144" s="62"/>
      <c r="DV144" s="62"/>
      <c r="DW144" s="62"/>
      <c r="DX144" s="63"/>
      <c r="DY144" s="61"/>
      <c r="DZ144" s="62"/>
      <c r="EA144" s="63"/>
      <c r="EB144" s="61"/>
      <c r="EC144" s="62"/>
      <c r="ED144" s="62"/>
      <c r="EE144" s="62"/>
      <c r="EF144" s="62"/>
      <c r="EG144" s="62"/>
      <c r="EH144" s="62"/>
      <c r="EI144" s="62"/>
      <c r="EJ144" s="63"/>
      <c r="EK144" s="61"/>
      <c r="EL144" s="62"/>
      <c r="EM144" s="63"/>
      <c r="EN144" s="61"/>
      <c r="EO144" s="62"/>
      <c r="EP144" s="62"/>
      <c r="EQ144" s="62"/>
      <c r="ER144" s="62"/>
      <c r="ES144" s="62"/>
      <c r="ET144" s="63"/>
      <c r="EU144" s="62"/>
      <c r="EV144" s="62"/>
      <c r="EW144" s="62"/>
      <c r="EX144" s="61"/>
      <c r="EY144" s="62"/>
      <c r="EZ144" s="62"/>
      <c r="FA144" s="63"/>
      <c r="FB144" s="62"/>
      <c r="FC144" s="63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</row>
    <row r="145" spans="1:193" ht="15" customHeight="1" x14ac:dyDescent="0.25">
      <c r="A145" s="458"/>
      <c r="B145" s="346" t="str">
        <f>IF(Achats!B143="","",Achats!B143)</f>
        <v>EPDM 7,32</v>
      </c>
      <c r="C145" s="67"/>
      <c r="D145" s="457"/>
      <c r="E145" s="2"/>
      <c r="F145" s="113"/>
      <c r="G145" s="32"/>
      <c r="H145" s="31"/>
      <c r="I145" s="2"/>
      <c r="J145" s="2"/>
      <c r="K145" s="2"/>
      <c r="L145" s="2"/>
      <c r="M145" s="113"/>
      <c r="N145" s="32"/>
      <c r="O145" s="31"/>
      <c r="P145" s="3"/>
      <c r="Q145" s="32"/>
      <c r="R145" s="54"/>
      <c r="S145" s="50"/>
      <c r="T145" s="299"/>
      <c r="U145" s="51"/>
      <c r="V145" s="62"/>
      <c r="W145" s="62"/>
      <c r="X145" s="62"/>
      <c r="Y145" s="62"/>
      <c r="Z145" s="62"/>
      <c r="AA145" s="62"/>
      <c r="AB145" s="62"/>
      <c r="AC145" s="62"/>
      <c r="AD145" s="62"/>
      <c r="AE145" s="61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3"/>
      <c r="BC145" s="61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3"/>
      <c r="BR145" s="61"/>
      <c r="BS145" s="62"/>
      <c r="BT145" s="62"/>
      <c r="BU145" s="62"/>
      <c r="BV145" s="62"/>
      <c r="BW145" s="62"/>
      <c r="BX145" s="62"/>
      <c r="BY145" s="62"/>
      <c r="BZ145" s="62">
        <v>1</v>
      </c>
      <c r="CA145" s="62"/>
      <c r="CB145" s="62"/>
      <c r="CC145" s="62"/>
      <c r="CD145" s="62"/>
      <c r="CE145" s="62"/>
      <c r="CF145" s="62"/>
      <c r="CG145" s="62"/>
      <c r="CH145" s="63"/>
      <c r="CI145" s="61"/>
      <c r="CJ145" s="62"/>
      <c r="CK145" s="62"/>
      <c r="CL145" s="62"/>
      <c r="CM145" s="62"/>
      <c r="CN145" s="62"/>
      <c r="CO145" s="62"/>
      <c r="CP145" s="62"/>
      <c r="CQ145" s="62"/>
      <c r="CR145" s="62"/>
      <c r="CS145" s="62"/>
      <c r="CT145" s="62"/>
      <c r="CU145" s="62"/>
      <c r="CV145" s="62"/>
      <c r="CW145" s="62"/>
      <c r="CX145" s="62"/>
      <c r="CY145" s="63"/>
      <c r="CZ145" s="61"/>
      <c r="DA145" s="62"/>
      <c r="DB145" s="63"/>
      <c r="DC145" s="61"/>
      <c r="DD145" s="62"/>
      <c r="DE145" s="62"/>
      <c r="DF145" s="62"/>
      <c r="DG145" s="62"/>
      <c r="DH145" s="62"/>
      <c r="DI145" s="62"/>
      <c r="DJ145" s="62"/>
      <c r="DK145" s="62"/>
      <c r="DL145" s="62"/>
      <c r="DM145" s="61"/>
      <c r="DN145" s="62"/>
      <c r="DO145" s="63"/>
      <c r="DP145" s="62"/>
      <c r="DQ145" s="63"/>
      <c r="DR145" s="62"/>
      <c r="DS145" s="62"/>
      <c r="DT145" s="62"/>
      <c r="DU145" s="62"/>
      <c r="DV145" s="62"/>
      <c r="DW145" s="62"/>
      <c r="DX145" s="63"/>
      <c r="DY145" s="61"/>
      <c r="DZ145" s="62"/>
      <c r="EA145" s="63"/>
      <c r="EB145" s="61"/>
      <c r="EC145" s="62"/>
      <c r="ED145" s="62"/>
      <c r="EE145" s="62"/>
      <c r="EF145" s="62"/>
      <c r="EG145" s="62"/>
      <c r="EH145" s="62"/>
      <c r="EI145" s="62"/>
      <c r="EJ145" s="63"/>
      <c r="EK145" s="61"/>
      <c r="EL145" s="62"/>
      <c r="EM145" s="63"/>
      <c r="EN145" s="61"/>
      <c r="EO145" s="62"/>
      <c r="EP145" s="62"/>
      <c r="EQ145" s="62"/>
      <c r="ER145" s="62"/>
      <c r="ES145" s="62"/>
      <c r="ET145" s="63"/>
      <c r="EU145" s="62"/>
      <c r="EV145" s="62"/>
      <c r="EW145" s="62"/>
      <c r="EX145" s="61"/>
      <c r="EY145" s="62"/>
      <c r="EZ145" s="62"/>
      <c r="FA145" s="63"/>
      <c r="FB145" s="62"/>
      <c r="FC145" s="63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</row>
    <row r="146" spans="1:193" ht="15" customHeight="1" x14ac:dyDescent="0.25">
      <c r="A146" s="458"/>
      <c r="B146" s="346" t="str">
        <f>IF(Achats!B144="","",Achats!B144)</f>
        <v>EPDM 7,62</v>
      </c>
      <c r="C146" s="67"/>
      <c r="D146" s="457"/>
      <c r="E146" s="2"/>
      <c r="F146" s="113"/>
      <c r="G146" s="32"/>
      <c r="H146" s="31"/>
      <c r="I146" s="2"/>
      <c r="J146" s="2"/>
      <c r="K146" s="2"/>
      <c r="L146" s="2"/>
      <c r="M146" s="113"/>
      <c r="N146" s="32"/>
      <c r="O146" s="31"/>
      <c r="P146" s="3"/>
      <c r="Q146" s="32"/>
      <c r="R146" s="54"/>
      <c r="S146" s="50"/>
      <c r="T146" s="299"/>
      <c r="U146" s="51"/>
      <c r="V146" s="62"/>
      <c r="W146" s="62"/>
      <c r="X146" s="62"/>
      <c r="Y146" s="62"/>
      <c r="Z146" s="62"/>
      <c r="AA146" s="62"/>
      <c r="AB146" s="62"/>
      <c r="AC146" s="62"/>
      <c r="AD146" s="62"/>
      <c r="AE146" s="61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3"/>
      <c r="BC146" s="61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3"/>
      <c r="BR146" s="61"/>
      <c r="BS146" s="62"/>
      <c r="BT146" s="62"/>
      <c r="BU146" s="62"/>
      <c r="BV146" s="62"/>
      <c r="BW146" s="62"/>
      <c r="BX146" s="62"/>
      <c r="BY146" s="62"/>
      <c r="BZ146" s="62"/>
      <c r="CA146" s="62">
        <v>1</v>
      </c>
      <c r="CB146" s="62"/>
      <c r="CC146" s="62"/>
      <c r="CD146" s="62"/>
      <c r="CE146" s="62"/>
      <c r="CF146" s="62"/>
      <c r="CG146" s="62"/>
      <c r="CH146" s="63"/>
      <c r="CI146" s="61"/>
      <c r="CJ146" s="62"/>
      <c r="CK146" s="62"/>
      <c r="CL146" s="62"/>
      <c r="CM146" s="62"/>
      <c r="CN146" s="62"/>
      <c r="CO146" s="62"/>
      <c r="CP146" s="62"/>
      <c r="CQ146" s="62"/>
      <c r="CR146" s="62"/>
      <c r="CS146" s="62"/>
      <c r="CT146" s="62"/>
      <c r="CU146" s="62"/>
      <c r="CV146" s="62"/>
      <c r="CW146" s="62"/>
      <c r="CX146" s="62"/>
      <c r="CY146" s="63"/>
      <c r="CZ146" s="61"/>
      <c r="DA146" s="62"/>
      <c r="DB146" s="63"/>
      <c r="DC146" s="61"/>
      <c r="DD146" s="62"/>
      <c r="DE146" s="62"/>
      <c r="DF146" s="62"/>
      <c r="DG146" s="62"/>
      <c r="DH146" s="62"/>
      <c r="DI146" s="62"/>
      <c r="DJ146" s="62"/>
      <c r="DK146" s="62"/>
      <c r="DL146" s="62"/>
      <c r="DM146" s="61"/>
      <c r="DN146" s="62"/>
      <c r="DO146" s="63"/>
      <c r="DP146" s="62"/>
      <c r="DQ146" s="63"/>
      <c r="DR146" s="62"/>
      <c r="DS146" s="62"/>
      <c r="DT146" s="62"/>
      <c r="DU146" s="62"/>
      <c r="DV146" s="62"/>
      <c r="DW146" s="62"/>
      <c r="DX146" s="63"/>
      <c r="DY146" s="61"/>
      <c r="DZ146" s="62"/>
      <c r="EA146" s="63"/>
      <c r="EB146" s="61"/>
      <c r="EC146" s="62"/>
      <c r="ED146" s="62"/>
      <c r="EE146" s="62"/>
      <c r="EF146" s="62"/>
      <c r="EG146" s="62"/>
      <c r="EH146" s="62"/>
      <c r="EI146" s="62"/>
      <c r="EJ146" s="63"/>
      <c r="EK146" s="61"/>
      <c r="EL146" s="62"/>
      <c r="EM146" s="63"/>
      <c r="EN146" s="61"/>
      <c r="EO146" s="62"/>
      <c r="EP146" s="62"/>
      <c r="EQ146" s="62"/>
      <c r="ER146" s="62"/>
      <c r="ES146" s="62"/>
      <c r="ET146" s="63"/>
      <c r="EU146" s="62"/>
      <c r="EV146" s="62"/>
      <c r="EW146" s="62"/>
      <c r="EX146" s="61"/>
      <c r="EY146" s="62"/>
      <c r="EZ146" s="62"/>
      <c r="FA146" s="63"/>
      <c r="FB146" s="62"/>
      <c r="FC146" s="63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</row>
    <row r="147" spans="1:193" ht="15" customHeight="1" x14ac:dyDescent="0.25">
      <c r="A147" s="458"/>
      <c r="B147" s="346" t="str">
        <f>IF(Achats!B145="","",Achats!B145)</f>
        <v>EPDM 7,92</v>
      </c>
      <c r="C147" s="67"/>
      <c r="D147" s="457"/>
      <c r="E147" s="2"/>
      <c r="F147" s="113"/>
      <c r="G147" s="32"/>
      <c r="H147" s="31"/>
      <c r="I147" s="2"/>
      <c r="J147" s="2"/>
      <c r="K147" s="2"/>
      <c r="L147" s="2"/>
      <c r="M147" s="113"/>
      <c r="N147" s="32"/>
      <c r="O147" s="31"/>
      <c r="P147" s="3"/>
      <c r="Q147" s="32"/>
      <c r="R147" s="54"/>
      <c r="S147" s="50"/>
      <c r="T147" s="299"/>
      <c r="U147" s="51"/>
      <c r="V147" s="62"/>
      <c r="W147" s="62"/>
      <c r="X147" s="62"/>
      <c r="Y147" s="62"/>
      <c r="Z147" s="62"/>
      <c r="AA147" s="62"/>
      <c r="AB147" s="62"/>
      <c r="AC147" s="62"/>
      <c r="AD147" s="62"/>
      <c r="AE147" s="61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3"/>
      <c r="BC147" s="61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3"/>
      <c r="BR147" s="61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>
        <v>1</v>
      </c>
      <c r="CC147" s="62"/>
      <c r="CD147" s="62"/>
      <c r="CE147" s="62"/>
      <c r="CF147" s="62"/>
      <c r="CG147" s="62"/>
      <c r="CH147" s="63"/>
      <c r="CI147" s="61"/>
      <c r="CJ147" s="62"/>
      <c r="CK147" s="62"/>
      <c r="CL147" s="62"/>
      <c r="CM147" s="62"/>
      <c r="CN147" s="62"/>
      <c r="CO147" s="62"/>
      <c r="CP147" s="62"/>
      <c r="CQ147" s="62"/>
      <c r="CR147" s="62"/>
      <c r="CS147" s="62"/>
      <c r="CT147" s="62"/>
      <c r="CU147" s="62"/>
      <c r="CV147" s="62"/>
      <c r="CW147" s="62"/>
      <c r="CX147" s="62"/>
      <c r="CY147" s="63"/>
      <c r="CZ147" s="61"/>
      <c r="DA147" s="62"/>
      <c r="DB147" s="63"/>
      <c r="DC147" s="61"/>
      <c r="DD147" s="62"/>
      <c r="DE147" s="62"/>
      <c r="DF147" s="62"/>
      <c r="DG147" s="62"/>
      <c r="DH147" s="62"/>
      <c r="DI147" s="62"/>
      <c r="DJ147" s="62"/>
      <c r="DK147" s="62"/>
      <c r="DL147" s="62"/>
      <c r="DM147" s="61"/>
      <c r="DN147" s="62"/>
      <c r="DO147" s="63"/>
      <c r="DP147" s="62"/>
      <c r="DQ147" s="63"/>
      <c r="DR147" s="62"/>
      <c r="DS147" s="62"/>
      <c r="DT147" s="62"/>
      <c r="DU147" s="62"/>
      <c r="DV147" s="62"/>
      <c r="DW147" s="62"/>
      <c r="DX147" s="63"/>
      <c r="DY147" s="61"/>
      <c r="DZ147" s="62"/>
      <c r="EA147" s="63"/>
      <c r="EB147" s="61"/>
      <c r="EC147" s="62"/>
      <c r="ED147" s="62"/>
      <c r="EE147" s="62"/>
      <c r="EF147" s="62"/>
      <c r="EG147" s="62"/>
      <c r="EH147" s="62"/>
      <c r="EI147" s="62"/>
      <c r="EJ147" s="63"/>
      <c r="EK147" s="61"/>
      <c r="EL147" s="62"/>
      <c r="EM147" s="63"/>
      <c r="EN147" s="61"/>
      <c r="EO147" s="62"/>
      <c r="EP147" s="62"/>
      <c r="EQ147" s="62"/>
      <c r="ER147" s="62"/>
      <c r="ES147" s="62"/>
      <c r="ET147" s="63"/>
      <c r="EU147" s="62"/>
      <c r="EV147" s="62"/>
      <c r="EW147" s="62"/>
      <c r="EX147" s="61"/>
      <c r="EY147" s="62"/>
      <c r="EZ147" s="62"/>
      <c r="FA147" s="63"/>
      <c r="FB147" s="62"/>
      <c r="FC147" s="63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</row>
    <row r="148" spans="1:193" ht="15" customHeight="1" x14ac:dyDescent="0.25">
      <c r="A148" s="458"/>
      <c r="B148" s="346" t="str">
        <f>IF(Achats!B146="","",Achats!B146)</f>
        <v>EPDM 8,53</v>
      </c>
      <c r="C148" s="67"/>
      <c r="D148" s="457"/>
      <c r="E148" s="2"/>
      <c r="F148" s="113"/>
      <c r="G148" s="32"/>
      <c r="H148" s="31"/>
      <c r="I148" s="2"/>
      <c r="J148" s="2"/>
      <c r="K148" s="2"/>
      <c r="L148" s="2"/>
      <c r="M148" s="113"/>
      <c r="N148" s="32"/>
      <c r="O148" s="31"/>
      <c r="P148" s="3"/>
      <c r="Q148" s="32"/>
      <c r="R148" s="54"/>
      <c r="S148" s="50"/>
      <c r="T148" s="299"/>
      <c r="U148" s="51"/>
      <c r="V148" s="62"/>
      <c r="W148" s="62"/>
      <c r="X148" s="62"/>
      <c r="Y148" s="62"/>
      <c r="Z148" s="62"/>
      <c r="AA148" s="62"/>
      <c r="AB148" s="62"/>
      <c r="AC148" s="62"/>
      <c r="AD148" s="62"/>
      <c r="AE148" s="61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3"/>
      <c r="BC148" s="61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3"/>
      <c r="BR148" s="61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>
        <v>1</v>
      </c>
      <c r="CD148" s="62"/>
      <c r="CE148" s="62"/>
      <c r="CF148" s="62"/>
      <c r="CG148" s="62"/>
      <c r="CH148" s="63"/>
      <c r="CI148" s="61"/>
      <c r="CJ148" s="62"/>
      <c r="CK148" s="62"/>
      <c r="CL148" s="62"/>
      <c r="CM148" s="62"/>
      <c r="CN148" s="62"/>
      <c r="CO148" s="62"/>
      <c r="CP148" s="62"/>
      <c r="CQ148" s="62"/>
      <c r="CR148" s="62"/>
      <c r="CS148" s="62"/>
      <c r="CT148" s="62"/>
      <c r="CU148" s="62"/>
      <c r="CV148" s="62"/>
      <c r="CW148" s="62"/>
      <c r="CX148" s="62"/>
      <c r="CY148" s="63"/>
      <c r="CZ148" s="61"/>
      <c r="DA148" s="62"/>
      <c r="DB148" s="63"/>
      <c r="DC148" s="61"/>
      <c r="DD148" s="62"/>
      <c r="DE148" s="62"/>
      <c r="DF148" s="62"/>
      <c r="DG148" s="62"/>
      <c r="DH148" s="62"/>
      <c r="DI148" s="62"/>
      <c r="DJ148" s="62"/>
      <c r="DK148" s="62"/>
      <c r="DL148" s="62"/>
      <c r="DM148" s="61"/>
      <c r="DN148" s="62"/>
      <c r="DO148" s="63"/>
      <c r="DP148" s="62"/>
      <c r="DQ148" s="63"/>
      <c r="DR148" s="62"/>
      <c r="DS148" s="62"/>
      <c r="DT148" s="62"/>
      <c r="DU148" s="62"/>
      <c r="DV148" s="62"/>
      <c r="DW148" s="62"/>
      <c r="DX148" s="63"/>
      <c r="DY148" s="61"/>
      <c r="DZ148" s="62"/>
      <c r="EA148" s="63"/>
      <c r="EB148" s="61"/>
      <c r="EC148" s="62"/>
      <c r="ED148" s="62"/>
      <c r="EE148" s="62"/>
      <c r="EF148" s="62"/>
      <c r="EG148" s="62"/>
      <c r="EH148" s="62"/>
      <c r="EI148" s="62"/>
      <c r="EJ148" s="63"/>
      <c r="EK148" s="61"/>
      <c r="EL148" s="62"/>
      <c r="EM148" s="63"/>
      <c r="EN148" s="61"/>
      <c r="EO148" s="62"/>
      <c r="EP148" s="62"/>
      <c r="EQ148" s="62"/>
      <c r="ER148" s="62"/>
      <c r="ES148" s="62"/>
      <c r="ET148" s="63"/>
      <c r="EU148" s="62"/>
      <c r="EV148" s="62"/>
      <c r="EW148" s="62"/>
      <c r="EX148" s="61"/>
      <c r="EY148" s="62"/>
      <c r="EZ148" s="62"/>
      <c r="FA148" s="63"/>
      <c r="FB148" s="62"/>
      <c r="FC148" s="63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</row>
    <row r="149" spans="1:193" ht="15" customHeight="1" x14ac:dyDescent="0.25">
      <c r="A149" s="458"/>
      <c r="B149" s="346" t="str">
        <f>IF(Achats!B147="","",Achats!B147)</f>
        <v>EPDM 9,15</v>
      </c>
      <c r="C149" s="67"/>
      <c r="D149" s="457"/>
      <c r="E149" s="2"/>
      <c r="F149" s="113"/>
      <c r="G149" s="32"/>
      <c r="H149" s="31"/>
      <c r="I149" s="2"/>
      <c r="J149" s="2"/>
      <c r="K149" s="2"/>
      <c r="L149" s="2"/>
      <c r="M149" s="113"/>
      <c r="N149" s="32"/>
      <c r="O149" s="31"/>
      <c r="P149" s="3"/>
      <c r="Q149" s="32"/>
      <c r="R149" s="54"/>
      <c r="S149" s="50"/>
      <c r="T149" s="299"/>
      <c r="U149" s="51"/>
      <c r="V149" s="62"/>
      <c r="W149" s="62"/>
      <c r="X149" s="62"/>
      <c r="Y149" s="62"/>
      <c r="Z149" s="62"/>
      <c r="AA149" s="62"/>
      <c r="AB149" s="62"/>
      <c r="AC149" s="62"/>
      <c r="AD149" s="62"/>
      <c r="AE149" s="61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3"/>
      <c r="BC149" s="61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3"/>
      <c r="BR149" s="61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>
        <v>1</v>
      </c>
      <c r="CE149" s="62"/>
      <c r="CF149" s="62"/>
      <c r="CG149" s="62"/>
      <c r="CH149" s="63"/>
      <c r="CI149" s="61"/>
      <c r="CJ149" s="62"/>
      <c r="CK149" s="62"/>
      <c r="CL149" s="62"/>
      <c r="CM149" s="62"/>
      <c r="CN149" s="62"/>
      <c r="CO149" s="62"/>
      <c r="CP149" s="62"/>
      <c r="CQ149" s="62"/>
      <c r="CR149" s="62"/>
      <c r="CS149" s="62"/>
      <c r="CT149" s="62"/>
      <c r="CU149" s="62"/>
      <c r="CV149" s="62"/>
      <c r="CW149" s="62"/>
      <c r="CX149" s="62"/>
      <c r="CY149" s="63"/>
      <c r="CZ149" s="61"/>
      <c r="DA149" s="62"/>
      <c r="DB149" s="63"/>
      <c r="DC149" s="61"/>
      <c r="DD149" s="62"/>
      <c r="DE149" s="62"/>
      <c r="DF149" s="62"/>
      <c r="DG149" s="62"/>
      <c r="DH149" s="62"/>
      <c r="DI149" s="62"/>
      <c r="DJ149" s="62"/>
      <c r="DK149" s="62"/>
      <c r="DL149" s="62"/>
      <c r="DM149" s="61"/>
      <c r="DN149" s="62"/>
      <c r="DO149" s="63"/>
      <c r="DP149" s="62"/>
      <c r="DQ149" s="63"/>
      <c r="DR149" s="62"/>
      <c r="DS149" s="62"/>
      <c r="DT149" s="62"/>
      <c r="DU149" s="62"/>
      <c r="DV149" s="62"/>
      <c r="DW149" s="62"/>
      <c r="DX149" s="63"/>
      <c r="DY149" s="61"/>
      <c r="DZ149" s="62"/>
      <c r="EA149" s="63"/>
      <c r="EB149" s="61"/>
      <c r="EC149" s="62"/>
      <c r="ED149" s="62"/>
      <c r="EE149" s="62"/>
      <c r="EF149" s="62"/>
      <c r="EG149" s="62"/>
      <c r="EH149" s="62"/>
      <c r="EI149" s="62"/>
      <c r="EJ149" s="63"/>
      <c r="EK149" s="61"/>
      <c r="EL149" s="62"/>
      <c r="EM149" s="63"/>
      <c r="EN149" s="61"/>
      <c r="EO149" s="62"/>
      <c r="EP149" s="62"/>
      <c r="EQ149" s="62"/>
      <c r="ER149" s="62"/>
      <c r="ES149" s="62"/>
      <c r="ET149" s="63"/>
      <c r="EU149" s="62"/>
      <c r="EV149" s="62"/>
      <c r="EW149" s="62"/>
      <c r="EX149" s="61"/>
      <c r="EY149" s="62"/>
      <c r="EZ149" s="62"/>
      <c r="FA149" s="63"/>
      <c r="FB149" s="62"/>
      <c r="FC149" s="63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</row>
    <row r="150" spans="1:193" ht="15" customHeight="1" x14ac:dyDescent="0.25">
      <c r="A150" s="458"/>
      <c r="B150" s="346" t="str">
        <f>IF(Achats!B148="","",Achats!B148)</f>
        <v>EPDM 10,97</v>
      </c>
      <c r="C150" s="67"/>
      <c r="D150" s="457"/>
      <c r="E150" s="2"/>
      <c r="F150" s="113"/>
      <c r="G150" s="32"/>
      <c r="H150" s="31"/>
      <c r="I150" s="2"/>
      <c r="J150" s="2"/>
      <c r="K150" s="2"/>
      <c r="L150" s="2"/>
      <c r="M150" s="113"/>
      <c r="N150" s="32"/>
      <c r="O150" s="31"/>
      <c r="P150" s="3"/>
      <c r="Q150" s="32"/>
      <c r="R150" s="54"/>
      <c r="S150" s="50"/>
      <c r="T150" s="299"/>
      <c r="U150" s="51"/>
      <c r="V150" s="62"/>
      <c r="W150" s="62"/>
      <c r="X150" s="62"/>
      <c r="Y150" s="62"/>
      <c r="Z150" s="62"/>
      <c r="AA150" s="62"/>
      <c r="AB150" s="62"/>
      <c r="AC150" s="62"/>
      <c r="AD150" s="62"/>
      <c r="AE150" s="61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3"/>
      <c r="BC150" s="61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3"/>
      <c r="BR150" s="61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>
        <v>1</v>
      </c>
      <c r="CF150" s="62"/>
      <c r="CG150" s="62"/>
      <c r="CH150" s="63"/>
      <c r="CI150" s="61"/>
      <c r="CJ150" s="62"/>
      <c r="CK150" s="62"/>
      <c r="CL150" s="62"/>
      <c r="CM150" s="62"/>
      <c r="CN150" s="62"/>
      <c r="CO150" s="62"/>
      <c r="CP150" s="62"/>
      <c r="CQ150" s="62"/>
      <c r="CR150" s="62"/>
      <c r="CS150" s="62"/>
      <c r="CT150" s="62"/>
      <c r="CU150" s="62"/>
      <c r="CV150" s="62"/>
      <c r="CW150" s="62"/>
      <c r="CX150" s="62"/>
      <c r="CY150" s="63"/>
      <c r="CZ150" s="61"/>
      <c r="DA150" s="62"/>
      <c r="DB150" s="63"/>
      <c r="DC150" s="61"/>
      <c r="DD150" s="62"/>
      <c r="DE150" s="62"/>
      <c r="DF150" s="62"/>
      <c r="DG150" s="62"/>
      <c r="DH150" s="62"/>
      <c r="DI150" s="62"/>
      <c r="DJ150" s="62"/>
      <c r="DK150" s="62"/>
      <c r="DL150" s="62"/>
      <c r="DM150" s="61"/>
      <c r="DN150" s="62"/>
      <c r="DO150" s="63"/>
      <c r="DP150" s="62"/>
      <c r="DQ150" s="63"/>
      <c r="DR150" s="62"/>
      <c r="DS150" s="62"/>
      <c r="DT150" s="62"/>
      <c r="DU150" s="62"/>
      <c r="DV150" s="62"/>
      <c r="DW150" s="62"/>
      <c r="DX150" s="63"/>
      <c r="DY150" s="61"/>
      <c r="DZ150" s="62"/>
      <c r="EA150" s="63"/>
      <c r="EB150" s="61"/>
      <c r="EC150" s="62"/>
      <c r="ED150" s="62"/>
      <c r="EE150" s="62"/>
      <c r="EF150" s="62"/>
      <c r="EG150" s="62"/>
      <c r="EH150" s="62"/>
      <c r="EI150" s="62"/>
      <c r="EJ150" s="63"/>
      <c r="EK150" s="61"/>
      <c r="EL150" s="62"/>
      <c r="EM150" s="63"/>
      <c r="EN150" s="61"/>
      <c r="EO150" s="62"/>
      <c r="EP150" s="62"/>
      <c r="EQ150" s="62"/>
      <c r="ER150" s="62"/>
      <c r="ES150" s="62"/>
      <c r="ET150" s="63"/>
      <c r="EU150" s="62"/>
      <c r="EV150" s="62"/>
      <c r="EW150" s="62"/>
      <c r="EX150" s="61"/>
      <c r="EY150" s="62"/>
      <c r="EZ150" s="62"/>
      <c r="FA150" s="63"/>
      <c r="FB150" s="62"/>
      <c r="FC150" s="63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</row>
    <row r="151" spans="1:193" ht="15" customHeight="1" x14ac:dyDescent="0.25">
      <c r="A151" s="458"/>
      <c r="B151" s="346" t="str">
        <f>IF(Achats!B149="","",Achats!B149)</f>
        <v>EPDM 12,2</v>
      </c>
      <c r="C151" s="67"/>
      <c r="D151" s="457"/>
      <c r="E151" s="2"/>
      <c r="F151" s="113"/>
      <c r="G151" s="32"/>
      <c r="H151" s="31"/>
      <c r="I151" s="2"/>
      <c r="J151" s="2"/>
      <c r="K151" s="2"/>
      <c r="L151" s="2"/>
      <c r="M151" s="113"/>
      <c r="N151" s="32"/>
      <c r="O151" s="31"/>
      <c r="P151" s="3"/>
      <c r="Q151" s="32"/>
      <c r="R151" s="54"/>
      <c r="S151" s="50"/>
      <c r="T151" s="299"/>
      <c r="U151" s="51"/>
      <c r="V151" s="62"/>
      <c r="W151" s="62"/>
      <c r="X151" s="62"/>
      <c r="Y151" s="62"/>
      <c r="Z151" s="62"/>
      <c r="AA151" s="62"/>
      <c r="AB151" s="62"/>
      <c r="AC151" s="62"/>
      <c r="AD151" s="62"/>
      <c r="AE151" s="61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3"/>
      <c r="BC151" s="61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3"/>
      <c r="BR151" s="61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2">
        <v>1</v>
      </c>
      <c r="CG151" s="62"/>
      <c r="CH151" s="63"/>
      <c r="CI151" s="61"/>
      <c r="CJ151" s="62"/>
      <c r="CK151" s="62"/>
      <c r="CL151" s="62"/>
      <c r="CM151" s="62"/>
      <c r="CN151" s="62"/>
      <c r="CO151" s="62"/>
      <c r="CP151" s="62"/>
      <c r="CQ151" s="62"/>
      <c r="CR151" s="62"/>
      <c r="CS151" s="62"/>
      <c r="CT151" s="62"/>
      <c r="CU151" s="62"/>
      <c r="CV151" s="62"/>
      <c r="CW151" s="62"/>
      <c r="CX151" s="62"/>
      <c r="CY151" s="63"/>
      <c r="CZ151" s="61"/>
      <c r="DA151" s="62"/>
      <c r="DB151" s="63"/>
      <c r="DC151" s="61"/>
      <c r="DD151" s="62"/>
      <c r="DE151" s="62"/>
      <c r="DF151" s="62"/>
      <c r="DG151" s="62"/>
      <c r="DH151" s="62"/>
      <c r="DI151" s="62"/>
      <c r="DJ151" s="62"/>
      <c r="DK151" s="62"/>
      <c r="DL151" s="62"/>
      <c r="DM151" s="61"/>
      <c r="DN151" s="62"/>
      <c r="DO151" s="63"/>
      <c r="DP151" s="62"/>
      <c r="DQ151" s="63"/>
      <c r="DR151" s="62"/>
      <c r="DS151" s="62"/>
      <c r="DT151" s="62"/>
      <c r="DU151" s="62"/>
      <c r="DV151" s="62"/>
      <c r="DW151" s="62"/>
      <c r="DX151" s="63"/>
      <c r="DY151" s="61"/>
      <c r="DZ151" s="62"/>
      <c r="EA151" s="63"/>
      <c r="EB151" s="61"/>
      <c r="EC151" s="62"/>
      <c r="ED151" s="62"/>
      <c r="EE151" s="62"/>
      <c r="EF151" s="62"/>
      <c r="EG151" s="62"/>
      <c r="EH151" s="62"/>
      <c r="EI151" s="62"/>
      <c r="EJ151" s="63"/>
      <c r="EK151" s="61"/>
      <c r="EL151" s="62"/>
      <c r="EM151" s="63"/>
      <c r="EN151" s="61"/>
      <c r="EO151" s="62"/>
      <c r="EP151" s="62"/>
      <c r="EQ151" s="62"/>
      <c r="ER151" s="62"/>
      <c r="ES151" s="62"/>
      <c r="ET151" s="63"/>
      <c r="EU151" s="62"/>
      <c r="EV151" s="62"/>
      <c r="EW151" s="62"/>
      <c r="EX151" s="61"/>
      <c r="EY151" s="62"/>
      <c r="EZ151" s="62"/>
      <c r="FA151" s="63"/>
      <c r="FB151" s="62"/>
      <c r="FC151" s="63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</row>
    <row r="152" spans="1:193" ht="15" customHeight="1" x14ac:dyDescent="0.25">
      <c r="A152" s="458"/>
      <c r="B152" s="346" t="str">
        <f>IF(Achats!B150="","",Achats!B150)</f>
        <v>EPDM 15,25</v>
      </c>
      <c r="C152" s="67"/>
      <c r="D152" s="457"/>
      <c r="E152" s="2"/>
      <c r="F152" s="113"/>
      <c r="G152" s="32"/>
      <c r="H152" s="31"/>
      <c r="I152" s="2"/>
      <c r="J152" s="2"/>
      <c r="K152" s="2"/>
      <c r="L152" s="2"/>
      <c r="M152" s="113"/>
      <c r="N152" s="32"/>
      <c r="O152" s="31"/>
      <c r="P152" s="3"/>
      <c r="Q152" s="32"/>
      <c r="R152" s="54"/>
      <c r="S152" s="50"/>
      <c r="T152" s="299"/>
      <c r="U152" s="51"/>
      <c r="V152" s="62"/>
      <c r="W152" s="62"/>
      <c r="X152" s="62"/>
      <c r="Y152" s="62"/>
      <c r="Z152" s="62"/>
      <c r="AA152" s="62"/>
      <c r="AB152" s="62"/>
      <c r="AC152" s="62"/>
      <c r="AD152" s="62"/>
      <c r="AE152" s="61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3"/>
      <c r="BC152" s="61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3"/>
      <c r="BR152" s="61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2"/>
      <c r="CG152" s="62">
        <v>1</v>
      </c>
      <c r="CH152" s="63"/>
      <c r="CI152" s="61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3"/>
      <c r="CZ152" s="61"/>
      <c r="DA152" s="62"/>
      <c r="DB152" s="63"/>
      <c r="DC152" s="61"/>
      <c r="DD152" s="62"/>
      <c r="DE152" s="62"/>
      <c r="DF152" s="62"/>
      <c r="DG152" s="62"/>
      <c r="DH152" s="62"/>
      <c r="DI152" s="62"/>
      <c r="DJ152" s="62"/>
      <c r="DK152" s="62"/>
      <c r="DL152" s="62"/>
      <c r="DM152" s="61"/>
      <c r="DN152" s="62"/>
      <c r="DO152" s="63"/>
      <c r="DP152" s="62"/>
      <c r="DQ152" s="63"/>
      <c r="DR152" s="62"/>
      <c r="DS152" s="62"/>
      <c r="DT152" s="62"/>
      <c r="DU152" s="62"/>
      <c r="DV152" s="62"/>
      <c r="DW152" s="62"/>
      <c r="DX152" s="63"/>
      <c r="DY152" s="61"/>
      <c r="DZ152" s="62"/>
      <c r="EA152" s="63"/>
      <c r="EB152" s="61"/>
      <c r="EC152" s="62"/>
      <c r="ED152" s="62"/>
      <c r="EE152" s="62"/>
      <c r="EF152" s="62"/>
      <c r="EG152" s="62"/>
      <c r="EH152" s="62"/>
      <c r="EI152" s="62"/>
      <c r="EJ152" s="63"/>
      <c r="EK152" s="61"/>
      <c r="EL152" s="62"/>
      <c r="EM152" s="63"/>
      <c r="EN152" s="61"/>
      <c r="EO152" s="62"/>
      <c r="EP152" s="62"/>
      <c r="EQ152" s="62"/>
      <c r="ER152" s="62"/>
      <c r="ES152" s="62"/>
      <c r="ET152" s="63"/>
      <c r="EU152" s="62"/>
      <c r="EV152" s="62"/>
      <c r="EW152" s="62"/>
      <c r="EX152" s="61"/>
      <c r="EY152" s="62"/>
      <c r="EZ152" s="62"/>
      <c r="FA152" s="63"/>
      <c r="FB152" s="62"/>
      <c r="FC152" s="63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</row>
    <row r="153" spans="1:193" ht="15" customHeight="1" x14ac:dyDescent="0.25">
      <c r="A153" s="458"/>
      <c r="B153" s="192"/>
      <c r="C153" s="67"/>
      <c r="D153" s="457"/>
      <c r="E153" s="2"/>
      <c r="F153" s="113"/>
      <c r="G153" s="32"/>
      <c r="H153" s="31"/>
      <c r="I153" s="2"/>
      <c r="J153" s="2"/>
      <c r="K153" s="2"/>
      <c r="L153" s="2"/>
      <c r="M153" s="113"/>
      <c r="N153" s="32"/>
      <c r="O153" s="31"/>
      <c r="P153" s="3"/>
      <c r="Q153" s="32"/>
      <c r="R153" s="54"/>
      <c r="S153" s="50"/>
      <c r="T153" s="299"/>
      <c r="U153" s="51"/>
      <c r="V153" s="62"/>
      <c r="W153" s="62"/>
      <c r="X153" s="62"/>
      <c r="Y153" s="62"/>
      <c r="Z153" s="62"/>
      <c r="AA153" s="62"/>
      <c r="AB153" s="62"/>
      <c r="AC153" s="62"/>
      <c r="AD153" s="62"/>
      <c r="AE153" s="61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3"/>
      <c r="BC153" s="61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3"/>
      <c r="BR153" s="61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3"/>
      <c r="CI153" s="61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3"/>
      <c r="CZ153" s="61"/>
      <c r="DA153" s="62"/>
      <c r="DB153" s="63"/>
      <c r="DC153" s="61"/>
      <c r="DD153" s="62"/>
      <c r="DE153" s="62"/>
      <c r="DF153" s="62"/>
      <c r="DG153" s="62"/>
      <c r="DH153" s="62"/>
      <c r="DI153" s="62"/>
      <c r="DJ153" s="62"/>
      <c r="DK153" s="62"/>
      <c r="DL153" s="62"/>
      <c r="DM153" s="61"/>
      <c r="DN153" s="62"/>
      <c r="DO153" s="63"/>
      <c r="DP153" s="62"/>
      <c r="DQ153" s="63"/>
      <c r="DR153" s="62"/>
      <c r="DS153" s="62"/>
      <c r="DT153" s="62"/>
      <c r="DU153" s="62"/>
      <c r="DV153" s="62"/>
      <c r="DW153" s="62"/>
      <c r="DX153" s="63"/>
      <c r="DY153" s="61"/>
      <c r="DZ153" s="62"/>
      <c r="EA153" s="63"/>
      <c r="EB153" s="61"/>
      <c r="EC153" s="62"/>
      <c r="ED153" s="62"/>
      <c r="EE153" s="62"/>
      <c r="EF153" s="62"/>
      <c r="EG153" s="62"/>
      <c r="EH153" s="62"/>
      <c r="EI153" s="62"/>
      <c r="EJ153" s="63"/>
      <c r="EK153" s="61"/>
      <c r="EL153" s="62"/>
      <c r="EM153" s="63"/>
      <c r="EN153" s="61"/>
      <c r="EO153" s="62"/>
      <c r="EP153" s="62"/>
      <c r="EQ153" s="62"/>
      <c r="ER153" s="62"/>
      <c r="ES153" s="62"/>
      <c r="ET153" s="63"/>
      <c r="EU153" s="62"/>
      <c r="EV153" s="62"/>
      <c r="EW153" s="62"/>
      <c r="EX153" s="61"/>
      <c r="EY153" s="62"/>
      <c r="EZ153" s="62"/>
      <c r="FA153" s="63"/>
      <c r="FB153" s="62"/>
      <c r="FC153" s="63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</row>
    <row r="154" spans="1:193" s="14" customFormat="1" ht="14.25" x14ac:dyDescent="0.25">
      <c r="A154" s="263"/>
      <c r="B154" s="163" t="str">
        <f>IF(Achats!B152="","",Achats!B152)</f>
        <v/>
      </c>
      <c r="C154" s="265"/>
      <c r="D154" s="180"/>
      <c r="E154" s="75"/>
      <c r="F154" s="166"/>
      <c r="G154" s="167"/>
      <c r="H154" s="164"/>
      <c r="I154" s="75"/>
      <c r="J154" s="75"/>
      <c r="K154" s="75"/>
      <c r="L154" s="75"/>
      <c r="M154" s="166"/>
      <c r="N154" s="167"/>
      <c r="O154" s="164"/>
      <c r="P154" s="75"/>
      <c r="Q154" s="167"/>
      <c r="R154" s="168"/>
      <c r="S154" s="169"/>
      <c r="T154" s="300"/>
      <c r="U154" s="170"/>
      <c r="V154" s="172"/>
      <c r="W154" s="172"/>
      <c r="X154" s="172"/>
      <c r="Y154" s="172"/>
      <c r="Z154" s="172"/>
      <c r="AA154" s="172"/>
      <c r="AB154" s="172"/>
      <c r="AC154" s="172"/>
      <c r="AD154" s="172"/>
      <c r="AE154" s="171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72"/>
      <c r="AS154" s="172"/>
      <c r="AT154" s="172"/>
      <c r="AU154" s="172"/>
      <c r="AV154" s="172"/>
      <c r="AW154" s="172"/>
      <c r="AX154" s="172"/>
      <c r="AY154" s="172"/>
      <c r="AZ154" s="172"/>
      <c r="BA154" s="172"/>
      <c r="BB154" s="173"/>
      <c r="BC154" s="171"/>
      <c r="BD154" s="172"/>
      <c r="BE154" s="172"/>
      <c r="BF154" s="172"/>
      <c r="BG154" s="172"/>
      <c r="BH154" s="172"/>
      <c r="BI154" s="172"/>
      <c r="BJ154" s="172"/>
      <c r="BK154" s="172"/>
      <c r="BL154" s="172"/>
      <c r="BM154" s="172"/>
      <c r="BN154" s="172"/>
      <c r="BO154" s="172"/>
      <c r="BP154" s="172"/>
      <c r="BQ154" s="173"/>
      <c r="BR154" s="171"/>
      <c r="BS154" s="172"/>
      <c r="BT154" s="172"/>
      <c r="BU154" s="172"/>
      <c r="BV154" s="172"/>
      <c r="BW154" s="172"/>
      <c r="BX154" s="172"/>
      <c r="BY154" s="172"/>
      <c r="BZ154" s="172"/>
      <c r="CA154" s="172"/>
      <c r="CB154" s="172"/>
      <c r="CC154" s="172"/>
      <c r="CD154" s="172"/>
      <c r="CE154" s="172"/>
      <c r="CF154" s="172"/>
      <c r="CG154" s="172"/>
      <c r="CH154" s="173"/>
      <c r="CI154" s="171"/>
      <c r="CJ154" s="172"/>
      <c r="CK154" s="172"/>
      <c r="CL154" s="172"/>
      <c r="CM154" s="172"/>
      <c r="CN154" s="172"/>
      <c r="CO154" s="172"/>
      <c r="CP154" s="172"/>
      <c r="CQ154" s="172"/>
      <c r="CR154" s="172"/>
      <c r="CS154" s="172"/>
      <c r="CT154" s="172"/>
      <c r="CU154" s="172"/>
      <c r="CV154" s="172"/>
      <c r="CW154" s="172"/>
      <c r="CX154" s="172"/>
      <c r="CY154" s="173"/>
      <c r="CZ154" s="171"/>
      <c r="DA154" s="172"/>
      <c r="DB154" s="173"/>
      <c r="DC154" s="171"/>
      <c r="DD154" s="172"/>
      <c r="DE154" s="172"/>
      <c r="DF154" s="172"/>
      <c r="DG154" s="172"/>
      <c r="DH154" s="172"/>
      <c r="DI154" s="172"/>
      <c r="DJ154" s="172"/>
      <c r="DK154" s="172"/>
      <c r="DL154" s="172"/>
      <c r="DM154" s="171"/>
      <c r="DN154" s="172"/>
      <c r="DO154" s="173"/>
      <c r="DP154" s="172"/>
      <c r="DQ154" s="173"/>
      <c r="DR154" s="172"/>
      <c r="DS154" s="172"/>
      <c r="DT154" s="172"/>
      <c r="DU154" s="172"/>
      <c r="DV154" s="172"/>
      <c r="DW154" s="172"/>
      <c r="DX154" s="173"/>
      <c r="DY154" s="171"/>
      <c r="DZ154" s="172"/>
      <c r="EA154" s="173"/>
      <c r="EB154" s="171"/>
      <c r="EC154" s="172"/>
      <c r="ED154" s="172"/>
      <c r="EE154" s="172"/>
      <c r="EF154" s="172"/>
      <c r="EG154" s="172"/>
      <c r="EH154" s="172"/>
      <c r="EI154" s="172"/>
      <c r="EJ154" s="173"/>
      <c r="EK154" s="171"/>
      <c r="EL154" s="172"/>
      <c r="EM154" s="173"/>
      <c r="EN154" s="171"/>
      <c r="EO154" s="172"/>
      <c r="EP154" s="172"/>
      <c r="EQ154" s="172"/>
      <c r="ER154" s="172"/>
      <c r="ES154" s="172"/>
      <c r="ET154" s="173"/>
      <c r="EU154" s="172"/>
      <c r="EV154" s="172"/>
      <c r="EW154" s="172"/>
      <c r="EX154" s="171"/>
      <c r="EY154" s="172"/>
      <c r="EZ154" s="172"/>
      <c r="FA154" s="173"/>
      <c r="FB154" s="172"/>
      <c r="FC154" s="173"/>
    </row>
    <row r="155" spans="1:193" ht="14.25" customHeight="1" x14ac:dyDescent="0.25">
      <c r="A155" s="458" t="str">
        <f>Achats!A153</f>
        <v>Géotextile</v>
      </c>
      <c r="B155" s="29" t="str">
        <f>IF(Achats!B153="","",Achats!B153)</f>
        <v>Prix au m²</v>
      </c>
      <c r="C155" s="67"/>
      <c r="D155" s="457"/>
      <c r="E155" s="2"/>
      <c r="F155" s="113"/>
      <c r="G155" s="32"/>
      <c r="H155" s="31"/>
      <c r="I155" s="2"/>
      <c r="J155" s="2"/>
      <c r="K155" s="2"/>
      <c r="L155" s="2"/>
      <c r="M155" s="113"/>
      <c r="N155" s="32"/>
      <c r="O155" s="31"/>
      <c r="P155" s="3"/>
      <c r="Q155" s="42"/>
      <c r="R155" s="49"/>
      <c r="S155" s="50"/>
      <c r="T155" s="299"/>
      <c r="U155" s="51"/>
      <c r="V155" s="62"/>
      <c r="W155" s="62"/>
      <c r="X155" s="62"/>
      <c r="Y155" s="62"/>
      <c r="Z155" s="62"/>
      <c r="AA155" s="62"/>
      <c r="AB155" s="62"/>
      <c r="AC155" s="62"/>
      <c r="AD155" s="62"/>
      <c r="AE155" s="61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3"/>
      <c r="BC155" s="61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3"/>
      <c r="BR155" s="61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3"/>
      <c r="CI155" s="61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3"/>
      <c r="CZ155" s="61"/>
      <c r="DA155" s="62"/>
      <c r="DB155" s="63"/>
      <c r="DC155" s="61"/>
      <c r="DD155" s="62"/>
      <c r="DE155" s="62"/>
      <c r="DF155" s="62"/>
      <c r="DG155" s="62"/>
      <c r="DH155" s="62"/>
      <c r="DI155" s="62"/>
      <c r="DJ155" s="62"/>
      <c r="DK155" s="62"/>
      <c r="DL155" s="62"/>
      <c r="DM155" s="61"/>
      <c r="DN155" s="62"/>
      <c r="DO155" s="63"/>
      <c r="DP155" s="62"/>
      <c r="DQ155" s="63"/>
      <c r="DR155" s="62"/>
      <c r="DS155" s="62"/>
      <c r="DT155" s="62"/>
      <c r="DU155" s="62"/>
      <c r="DV155" s="62"/>
      <c r="DW155" s="62"/>
      <c r="DX155" s="63"/>
      <c r="DY155" s="61"/>
      <c r="DZ155" s="62"/>
      <c r="EA155" s="63"/>
      <c r="EB155" s="61"/>
      <c r="EC155" s="62"/>
      <c r="ED155" s="62"/>
      <c r="EE155" s="62"/>
      <c r="EF155" s="62"/>
      <c r="EG155" s="62"/>
      <c r="EH155" s="62"/>
      <c r="EI155" s="62"/>
      <c r="EJ155" s="63"/>
      <c r="EK155" s="61"/>
      <c r="EL155" s="62"/>
      <c r="EM155" s="63"/>
      <c r="EN155" s="61"/>
      <c r="EO155" s="62"/>
      <c r="EP155" s="62"/>
      <c r="EQ155" s="62"/>
      <c r="ER155" s="62"/>
      <c r="ES155" s="62"/>
      <c r="ET155" s="63"/>
      <c r="EU155" s="62"/>
      <c r="EV155" s="62"/>
      <c r="EW155" s="62"/>
      <c r="EX155" s="61"/>
      <c r="EY155" s="62"/>
      <c r="EZ155" s="62"/>
      <c r="FA155" s="63"/>
      <c r="FB155" s="62"/>
      <c r="FC155" s="63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</row>
    <row r="156" spans="1:193" ht="14.25" x14ac:dyDescent="0.25">
      <c r="A156" s="458"/>
      <c r="B156" s="29" t="str">
        <f>IF(Achats!B154="","",Achats!B154)</f>
        <v>FV 2EH 2,5x1,6</v>
      </c>
      <c r="C156" s="67"/>
      <c r="D156" s="457"/>
      <c r="E156" s="2"/>
      <c r="F156" s="113"/>
      <c r="G156" s="32"/>
      <c r="H156" s="31"/>
      <c r="I156" s="2"/>
      <c r="J156" s="2"/>
      <c r="K156" s="2"/>
      <c r="L156" s="2"/>
      <c r="M156" s="113"/>
      <c r="N156" s="32"/>
      <c r="O156" s="31"/>
      <c r="P156" s="3"/>
      <c r="Q156" s="32"/>
      <c r="R156" s="54"/>
      <c r="S156" s="52"/>
      <c r="T156" s="298"/>
      <c r="U156" s="53"/>
      <c r="V156" s="62"/>
      <c r="W156" s="62"/>
      <c r="X156" s="62"/>
      <c r="Y156" s="62"/>
      <c r="Z156" s="62"/>
      <c r="AA156" s="62"/>
      <c r="AB156" s="62"/>
      <c r="AC156" s="62"/>
      <c r="AD156" s="62"/>
      <c r="AE156" s="61">
        <v>2</v>
      </c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3"/>
      <c r="BC156" s="61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3"/>
      <c r="BR156" s="61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2"/>
      <c r="CG156" s="62"/>
      <c r="CH156" s="63"/>
      <c r="CI156" s="61"/>
      <c r="CJ156" s="62"/>
      <c r="CK156" s="62"/>
      <c r="CL156" s="62"/>
      <c r="CM156" s="62"/>
      <c r="CN156" s="62"/>
      <c r="CO156" s="62"/>
      <c r="CP156" s="62"/>
      <c r="CQ156" s="62"/>
      <c r="CR156" s="62"/>
      <c r="CS156" s="62"/>
      <c r="CT156" s="62"/>
      <c r="CU156" s="62"/>
      <c r="CV156" s="62"/>
      <c r="CW156" s="62"/>
      <c r="CX156" s="62"/>
      <c r="CY156" s="63"/>
      <c r="CZ156" s="61"/>
      <c r="DA156" s="62"/>
      <c r="DB156" s="63"/>
      <c r="DC156" s="61"/>
      <c r="DD156" s="62"/>
      <c r="DE156" s="62"/>
      <c r="DF156" s="62"/>
      <c r="DG156" s="62"/>
      <c r="DH156" s="62"/>
      <c r="DI156" s="62"/>
      <c r="DJ156" s="62"/>
      <c r="DK156" s="62"/>
      <c r="DL156" s="62"/>
      <c r="DM156" s="61"/>
      <c r="DN156" s="62"/>
      <c r="DO156" s="63"/>
      <c r="DP156" s="62"/>
      <c r="DQ156" s="63"/>
      <c r="DR156" s="62"/>
      <c r="DS156" s="62"/>
      <c r="DT156" s="62"/>
      <c r="DU156" s="62"/>
      <c r="DV156" s="62"/>
      <c r="DW156" s="62"/>
      <c r="DX156" s="63"/>
      <c r="DY156" s="61"/>
      <c r="DZ156" s="62"/>
      <c r="EA156" s="63"/>
      <c r="EB156" s="61"/>
      <c r="EC156" s="62"/>
      <c r="ED156" s="62"/>
      <c r="EE156" s="62"/>
      <c r="EF156" s="62"/>
      <c r="EG156" s="62"/>
      <c r="EH156" s="62"/>
      <c r="EI156" s="62"/>
      <c r="EJ156" s="63"/>
      <c r="EK156" s="61"/>
      <c r="EL156" s="62"/>
      <c r="EM156" s="63"/>
      <c r="EN156" s="61"/>
      <c r="EO156" s="62"/>
      <c r="EP156" s="62"/>
      <c r="EQ156" s="62"/>
      <c r="ER156" s="62"/>
      <c r="ES156" s="62"/>
      <c r="ET156" s="63"/>
      <c r="EU156" s="62"/>
      <c r="EV156" s="62"/>
      <c r="EW156" s="62"/>
      <c r="EX156" s="61"/>
      <c r="EY156" s="62"/>
      <c r="EZ156" s="62"/>
      <c r="FA156" s="63"/>
      <c r="FB156" s="62"/>
      <c r="FC156" s="63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</row>
    <row r="157" spans="1:193" ht="14.25" x14ac:dyDescent="0.25">
      <c r="A157" s="515"/>
      <c r="B157" s="29" t="str">
        <f>IF(Achats!B155="","",Achats!B155)</f>
        <v>FV 3EH 3x2</v>
      </c>
      <c r="C157" s="67"/>
      <c r="D157" s="514"/>
      <c r="E157" s="2"/>
      <c r="F157" s="113"/>
      <c r="G157" s="32"/>
      <c r="H157" s="31"/>
      <c r="I157" s="2"/>
      <c r="J157" s="2"/>
      <c r="K157" s="2"/>
      <c r="L157" s="2"/>
      <c r="M157" s="113"/>
      <c r="N157" s="32"/>
      <c r="O157" s="31"/>
      <c r="P157" s="3"/>
      <c r="Q157" s="32"/>
      <c r="R157" s="54"/>
      <c r="S157" s="52"/>
      <c r="T157" s="298"/>
      <c r="U157" s="53"/>
      <c r="V157" s="62"/>
      <c r="W157" s="62"/>
      <c r="X157" s="62"/>
      <c r="Y157" s="62"/>
      <c r="Z157" s="62"/>
      <c r="AA157" s="62"/>
      <c r="AB157" s="62"/>
      <c r="AC157" s="62"/>
      <c r="AD157" s="62"/>
      <c r="AE157" s="61"/>
      <c r="AF157" s="62">
        <v>2</v>
      </c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3"/>
      <c r="BC157" s="61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3"/>
      <c r="BR157" s="61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3"/>
      <c r="CI157" s="61"/>
      <c r="CJ157" s="62"/>
      <c r="CK157" s="62"/>
      <c r="CL157" s="62"/>
      <c r="CM157" s="62"/>
      <c r="CN157" s="62"/>
      <c r="CO157" s="62"/>
      <c r="CP157" s="62"/>
      <c r="CQ157" s="62"/>
      <c r="CR157" s="62"/>
      <c r="CS157" s="62"/>
      <c r="CT157" s="62"/>
      <c r="CU157" s="62"/>
      <c r="CV157" s="62"/>
      <c r="CW157" s="62"/>
      <c r="CX157" s="62"/>
      <c r="CY157" s="63"/>
      <c r="CZ157" s="61"/>
      <c r="DA157" s="62"/>
      <c r="DB157" s="63"/>
      <c r="DC157" s="61"/>
      <c r="DD157" s="62"/>
      <c r="DE157" s="62"/>
      <c r="DF157" s="62"/>
      <c r="DG157" s="62"/>
      <c r="DH157" s="62"/>
      <c r="DI157" s="62"/>
      <c r="DJ157" s="62"/>
      <c r="DK157" s="62"/>
      <c r="DL157" s="62"/>
      <c r="DM157" s="61"/>
      <c r="DN157" s="62"/>
      <c r="DO157" s="63"/>
      <c r="DP157" s="62"/>
      <c r="DQ157" s="63"/>
      <c r="DR157" s="62"/>
      <c r="DS157" s="62"/>
      <c r="DT157" s="62"/>
      <c r="DU157" s="62"/>
      <c r="DV157" s="62"/>
      <c r="DW157" s="62"/>
      <c r="DX157" s="63"/>
      <c r="DY157" s="61"/>
      <c r="DZ157" s="62"/>
      <c r="EA157" s="63"/>
      <c r="EB157" s="61"/>
      <c r="EC157" s="62"/>
      <c r="ED157" s="62"/>
      <c r="EE157" s="62"/>
      <c r="EF157" s="62"/>
      <c r="EG157" s="62"/>
      <c r="EH157" s="62"/>
      <c r="EI157" s="62"/>
      <c r="EJ157" s="63"/>
      <c r="EK157" s="61"/>
      <c r="EL157" s="62"/>
      <c r="EM157" s="63"/>
      <c r="EN157" s="61"/>
      <c r="EO157" s="62"/>
      <c r="EP157" s="62"/>
      <c r="EQ157" s="62"/>
      <c r="ER157" s="62"/>
      <c r="ES157" s="62"/>
      <c r="ET157" s="63"/>
      <c r="EU157" s="62"/>
      <c r="EV157" s="62"/>
      <c r="EW157" s="62"/>
      <c r="EX157" s="61"/>
      <c r="EY157" s="62"/>
      <c r="EZ157" s="62"/>
      <c r="FA157" s="63"/>
      <c r="FB157" s="62"/>
      <c r="FC157" s="63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</row>
    <row r="158" spans="1:193" ht="14.25" x14ac:dyDescent="0.25">
      <c r="A158" s="458"/>
      <c r="B158" s="29" t="str">
        <f>IF(Achats!B156="","",Achats!B156)</f>
        <v>FV 4EH 4x2</v>
      </c>
      <c r="C158" s="67"/>
      <c r="D158" s="457"/>
      <c r="E158" s="2"/>
      <c r="F158" s="113"/>
      <c r="G158" s="32"/>
      <c r="H158" s="31"/>
      <c r="I158" s="2"/>
      <c r="J158" s="2"/>
      <c r="K158" s="2"/>
      <c r="L158" s="2"/>
      <c r="M158" s="113"/>
      <c r="N158" s="32"/>
      <c r="O158" s="31"/>
      <c r="P158" s="3"/>
      <c r="Q158" s="32"/>
      <c r="R158" s="54"/>
      <c r="S158" s="50"/>
      <c r="T158" s="299"/>
      <c r="U158" s="51"/>
      <c r="V158" s="62"/>
      <c r="W158" s="62"/>
      <c r="X158" s="62"/>
      <c r="Y158" s="62"/>
      <c r="Z158" s="62"/>
      <c r="AA158" s="62"/>
      <c r="AB158" s="62"/>
      <c r="AC158" s="62"/>
      <c r="AD158" s="62"/>
      <c r="AE158" s="61"/>
      <c r="AF158" s="62"/>
      <c r="AG158" s="62">
        <v>2</v>
      </c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3"/>
      <c r="BC158" s="61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3"/>
      <c r="BR158" s="61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3"/>
      <c r="CI158" s="61"/>
      <c r="CJ158" s="62"/>
      <c r="CK158" s="62"/>
      <c r="CL158" s="62"/>
      <c r="CM158" s="62"/>
      <c r="CN158" s="62"/>
      <c r="CO158" s="62"/>
      <c r="CP158" s="62"/>
      <c r="CQ158" s="62"/>
      <c r="CR158" s="62"/>
      <c r="CS158" s="62"/>
      <c r="CT158" s="62"/>
      <c r="CU158" s="62"/>
      <c r="CV158" s="62"/>
      <c r="CW158" s="62"/>
      <c r="CX158" s="62"/>
      <c r="CY158" s="63"/>
      <c r="CZ158" s="61"/>
      <c r="DA158" s="62"/>
      <c r="DB158" s="63"/>
      <c r="DC158" s="61"/>
      <c r="DD158" s="62"/>
      <c r="DE158" s="62"/>
      <c r="DF158" s="62"/>
      <c r="DG158" s="62"/>
      <c r="DH158" s="62"/>
      <c r="DI158" s="62"/>
      <c r="DJ158" s="62"/>
      <c r="DK158" s="62"/>
      <c r="DL158" s="62"/>
      <c r="DM158" s="61"/>
      <c r="DN158" s="62"/>
      <c r="DO158" s="63"/>
      <c r="DP158" s="62"/>
      <c r="DQ158" s="63"/>
      <c r="DR158" s="62"/>
      <c r="DS158" s="62"/>
      <c r="DT158" s="62"/>
      <c r="DU158" s="62"/>
      <c r="DV158" s="62"/>
      <c r="DW158" s="62"/>
      <c r="DX158" s="63"/>
      <c r="DY158" s="61"/>
      <c r="DZ158" s="62"/>
      <c r="EA158" s="63"/>
      <c r="EB158" s="61"/>
      <c r="EC158" s="62"/>
      <c r="ED158" s="62"/>
      <c r="EE158" s="62"/>
      <c r="EF158" s="62"/>
      <c r="EG158" s="62"/>
      <c r="EH158" s="62"/>
      <c r="EI158" s="62"/>
      <c r="EJ158" s="63"/>
      <c r="EK158" s="61"/>
      <c r="EL158" s="62"/>
      <c r="EM158" s="63"/>
      <c r="EN158" s="61"/>
      <c r="EO158" s="62"/>
      <c r="EP158" s="62"/>
      <c r="EQ158" s="62"/>
      <c r="ER158" s="62"/>
      <c r="ES158" s="62"/>
      <c r="ET158" s="63"/>
      <c r="EU158" s="62"/>
      <c r="EV158" s="62"/>
      <c r="EW158" s="62"/>
      <c r="EX158" s="61"/>
      <c r="EY158" s="62"/>
      <c r="EZ158" s="62"/>
      <c r="FA158" s="63"/>
      <c r="FB158" s="62"/>
      <c r="FC158" s="63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</row>
    <row r="159" spans="1:193" ht="14.25" x14ac:dyDescent="0.25">
      <c r="A159" s="458"/>
      <c r="B159" s="29" t="str">
        <f>IF(Achats!B157="","",Achats!B157)</f>
        <v>FV 5EH 4x2,5</v>
      </c>
      <c r="C159" s="67"/>
      <c r="D159" s="457"/>
      <c r="E159" s="2"/>
      <c r="F159" s="116"/>
      <c r="G159" s="37"/>
      <c r="H159" s="472"/>
      <c r="I159" s="8"/>
      <c r="J159" s="8"/>
      <c r="K159" s="8"/>
      <c r="L159" s="8"/>
      <c r="M159" s="116"/>
      <c r="N159" s="37"/>
      <c r="O159" s="46"/>
      <c r="P159" s="13"/>
      <c r="Q159" s="47"/>
      <c r="R159" s="49"/>
      <c r="S159" s="50"/>
      <c r="T159" s="299"/>
      <c r="U159" s="51"/>
      <c r="V159" s="62"/>
      <c r="W159" s="62"/>
      <c r="X159" s="62"/>
      <c r="Y159" s="62"/>
      <c r="Z159" s="62"/>
      <c r="AA159" s="62"/>
      <c r="AB159" s="62"/>
      <c r="AC159" s="62"/>
      <c r="AD159" s="62"/>
      <c r="AE159" s="61"/>
      <c r="AF159" s="62"/>
      <c r="AG159" s="62"/>
      <c r="AH159" s="62">
        <v>2</v>
      </c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3"/>
      <c r="BC159" s="61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3"/>
      <c r="BR159" s="61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2"/>
      <c r="CG159" s="62"/>
      <c r="CH159" s="63"/>
      <c r="CI159" s="61"/>
      <c r="CJ159" s="62"/>
      <c r="CK159" s="62"/>
      <c r="CL159" s="62"/>
      <c r="CM159" s="62"/>
      <c r="CN159" s="62"/>
      <c r="CO159" s="62"/>
      <c r="CP159" s="62"/>
      <c r="CQ159" s="62"/>
      <c r="CR159" s="62"/>
      <c r="CS159" s="62"/>
      <c r="CT159" s="62"/>
      <c r="CU159" s="62"/>
      <c r="CV159" s="62"/>
      <c r="CW159" s="62"/>
      <c r="CX159" s="62"/>
      <c r="CY159" s="63"/>
      <c r="CZ159" s="61"/>
      <c r="DA159" s="62"/>
      <c r="DB159" s="63"/>
      <c r="DC159" s="61"/>
      <c r="DD159" s="62"/>
      <c r="DE159" s="62"/>
      <c r="DF159" s="62"/>
      <c r="DG159" s="62"/>
      <c r="DH159" s="62"/>
      <c r="DI159" s="62"/>
      <c r="DJ159" s="62"/>
      <c r="DK159" s="62"/>
      <c r="DL159" s="62"/>
      <c r="DM159" s="61"/>
      <c r="DN159" s="62"/>
      <c r="DO159" s="63"/>
      <c r="DP159" s="62"/>
      <c r="DQ159" s="63"/>
      <c r="DR159" s="62"/>
      <c r="DS159" s="62"/>
      <c r="DT159" s="62"/>
      <c r="DU159" s="62"/>
      <c r="DV159" s="62"/>
      <c r="DW159" s="62"/>
      <c r="DX159" s="63"/>
      <c r="DY159" s="61"/>
      <c r="DZ159" s="62"/>
      <c r="EA159" s="63"/>
      <c r="EB159" s="61"/>
      <c r="EC159" s="62"/>
      <c r="ED159" s="62"/>
      <c r="EE159" s="62"/>
      <c r="EF159" s="62"/>
      <c r="EG159" s="62"/>
      <c r="EH159" s="62"/>
      <c r="EI159" s="62"/>
      <c r="EJ159" s="63"/>
      <c r="EK159" s="61"/>
      <c r="EL159" s="62"/>
      <c r="EM159" s="63"/>
      <c r="EN159" s="61"/>
      <c r="EO159" s="62"/>
      <c r="EP159" s="62"/>
      <c r="EQ159" s="62"/>
      <c r="ER159" s="62"/>
      <c r="ES159" s="62"/>
      <c r="ET159" s="63"/>
      <c r="EU159" s="62"/>
      <c r="EV159" s="62"/>
      <c r="EW159" s="62"/>
      <c r="EX159" s="61"/>
      <c r="EY159" s="62"/>
      <c r="EZ159" s="62"/>
      <c r="FA159" s="63"/>
      <c r="FB159" s="62"/>
      <c r="FC159" s="63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</row>
    <row r="160" spans="1:193" ht="14.25" x14ac:dyDescent="0.25">
      <c r="A160" s="458"/>
      <c r="B160" s="29" t="str">
        <f>IF(Achats!B158="","",Achats!B158)</f>
        <v>FV 6EH 4x3</v>
      </c>
      <c r="C160" s="67"/>
      <c r="D160" s="457"/>
      <c r="E160" s="2"/>
      <c r="F160" s="117"/>
      <c r="G160" s="38"/>
      <c r="H160" s="472"/>
      <c r="I160" s="8"/>
      <c r="J160" s="8"/>
      <c r="K160" s="8"/>
      <c r="L160" s="9"/>
      <c r="M160" s="117"/>
      <c r="N160" s="38"/>
      <c r="O160" s="46"/>
      <c r="P160" s="13"/>
      <c r="Q160" s="47"/>
      <c r="R160" s="49"/>
      <c r="S160" s="50"/>
      <c r="T160" s="299"/>
      <c r="U160" s="51"/>
      <c r="V160" s="62"/>
      <c r="W160" s="62"/>
      <c r="X160" s="62"/>
      <c r="Y160" s="62"/>
      <c r="Z160" s="62"/>
      <c r="AA160" s="62"/>
      <c r="AB160" s="62"/>
      <c r="AC160" s="62"/>
      <c r="AD160" s="62"/>
      <c r="AE160" s="61"/>
      <c r="AF160" s="62"/>
      <c r="AG160" s="62"/>
      <c r="AH160" s="62"/>
      <c r="AI160" s="62">
        <v>2</v>
      </c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3"/>
      <c r="BC160" s="61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3"/>
      <c r="BR160" s="61"/>
      <c r="BS160" s="62"/>
      <c r="BT160" s="62"/>
      <c r="BU160" s="62"/>
      <c r="BV160" s="62"/>
      <c r="BW160" s="62"/>
      <c r="BX160" s="62"/>
      <c r="BY160" s="62"/>
      <c r="BZ160" s="62"/>
      <c r="CA160" s="62"/>
      <c r="CB160" s="62"/>
      <c r="CC160" s="62"/>
      <c r="CD160" s="62"/>
      <c r="CE160" s="62"/>
      <c r="CF160" s="62"/>
      <c r="CG160" s="62"/>
      <c r="CH160" s="63"/>
      <c r="CI160" s="61"/>
      <c r="CJ160" s="62"/>
      <c r="CK160" s="62"/>
      <c r="CL160" s="62"/>
      <c r="CM160" s="62"/>
      <c r="CN160" s="62"/>
      <c r="CO160" s="62"/>
      <c r="CP160" s="62"/>
      <c r="CQ160" s="62"/>
      <c r="CR160" s="62"/>
      <c r="CS160" s="62"/>
      <c r="CT160" s="62"/>
      <c r="CU160" s="62"/>
      <c r="CV160" s="62"/>
      <c r="CW160" s="62"/>
      <c r="CX160" s="62"/>
      <c r="CY160" s="63"/>
      <c r="CZ160" s="61"/>
      <c r="DA160" s="62"/>
      <c r="DB160" s="63"/>
      <c r="DC160" s="61"/>
      <c r="DD160" s="62"/>
      <c r="DE160" s="62"/>
      <c r="DF160" s="62"/>
      <c r="DG160" s="62"/>
      <c r="DH160" s="62"/>
      <c r="DI160" s="62"/>
      <c r="DJ160" s="62"/>
      <c r="DK160" s="62"/>
      <c r="DL160" s="62"/>
      <c r="DM160" s="61"/>
      <c r="DN160" s="62"/>
      <c r="DO160" s="63"/>
      <c r="DP160" s="62"/>
      <c r="DQ160" s="63"/>
      <c r="DR160" s="62"/>
      <c r="DS160" s="62"/>
      <c r="DT160" s="62"/>
      <c r="DU160" s="62"/>
      <c r="DV160" s="62"/>
      <c r="DW160" s="62"/>
      <c r="DX160" s="63"/>
      <c r="DY160" s="61"/>
      <c r="DZ160" s="62"/>
      <c r="EA160" s="63"/>
      <c r="EB160" s="61"/>
      <c r="EC160" s="62"/>
      <c r="ED160" s="62"/>
      <c r="EE160" s="62"/>
      <c r="EF160" s="62"/>
      <c r="EG160" s="62"/>
      <c r="EH160" s="62"/>
      <c r="EI160" s="62"/>
      <c r="EJ160" s="63"/>
      <c r="EK160" s="61"/>
      <c r="EL160" s="62"/>
      <c r="EM160" s="63"/>
      <c r="EN160" s="61"/>
      <c r="EO160" s="62"/>
      <c r="EP160" s="62"/>
      <c r="EQ160" s="62"/>
      <c r="ER160" s="62"/>
      <c r="ES160" s="62"/>
      <c r="ET160" s="63"/>
      <c r="EU160" s="62"/>
      <c r="EV160" s="62"/>
      <c r="EW160" s="62"/>
      <c r="EX160" s="61"/>
      <c r="EY160" s="62"/>
      <c r="EZ160" s="62"/>
      <c r="FA160" s="63"/>
      <c r="FB160" s="62"/>
      <c r="FC160" s="63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</row>
    <row r="161" spans="1:193" ht="14.25" x14ac:dyDescent="0.25">
      <c r="A161" s="458"/>
      <c r="B161" s="29" t="str">
        <f>IF(Achats!B159="","",Achats!B159)</f>
        <v>FV 6EH 6x2</v>
      </c>
      <c r="C161" s="67"/>
      <c r="D161" s="457"/>
      <c r="E161" s="2"/>
      <c r="F161" s="117"/>
      <c r="G161" s="38"/>
      <c r="H161" s="472"/>
      <c r="I161" s="8"/>
      <c r="J161" s="8"/>
      <c r="K161" s="8"/>
      <c r="L161" s="9"/>
      <c r="M161" s="117"/>
      <c r="N161" s="38"/>
      <c r="O161" s="46"/>
      <c r="P161" s="13"/>
      <c r="Q161" s="47"/>
      <c r="R161" s="49"/>
      <c r="S161" s="50"/>
      <c r="T161" s="299"/>
      <c r="U161" s="51"/>
      <c r="V161" s="62"/>
      <c r="W161" s="62"/>
      <c r="X161" s="62"/>
      <c r="Y161" s="62"/>
      <c r="Z161" s="62"/>
      <c r="AA161" s="62"/>
      <c r="AB161" s="62"/>
      <c r="AC161" s="62"/>
      <c r="AD161" s="62"/>
      <c r="AE161" s="61"/>
      <c r="AF161" s="62"/>
      <c r="AG161" s="62"/>
      <c r="AH161" s="62"/>
      <c r="AI161" s="62"/>
      <c r="AJ161" s="62">
        <v>2</v>
      </c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3"/>
      <c r="BC161" s="61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3"/>
      <c r="BR161" s="61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3"/>
      <c r="CI161" s="61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3"/>
      <c r="CZ161" s="61"/>
      <c r="DA161" s="62"/>
      <c r="DB161" s="63"/>
      <c r="DC161" s="61"/>
      <c r="DD161" s="62"/>
      <c r="DE161" s="62"/>
      <c r="DF161" s="62"/>
      <c r="DG161" s="62"/>
      <c r="DH161" s="62"/>
      <c r="DI161" s="62"/>
      <c r="DJ161" s="62"/>
      <c r="DK161" s="62"/>
      <c r="DL161" s="62"/>
      <c r="DM161" s="61"/>
      <c r="DN161" s="62"/>
      <c r="DO161" s="63"/>
      <c r="DP161" s="62"/>
      <c r="DQ161" s="63"/>
      <c r="DR161" s="62"/>
      <c r="DS161" s="62"/>
      <c r="DT161" s="62"/>
      <c r="DU161" s="62"/>
      <c r="DV161" s="62"/>
      <c r="DW161" s="62"/>
      <c r="DX161" s="63"/>
      <c r="DY161" s="61"/>
      <c r="DZ161" s="62"/>
      <c r="EA161" s="63"/>
      <c r="EB161" s="61"/>
      <c r="EC161" s="62"/>
      <c r="ED161" s="62"/>
      <c r="EE161" s="62"/>
      <c r="EF161" s="62"/>
      <c r="EG161" s="62"/>
      <c r="EH161" s="62"/>
      <c r="EI161" s="62"/>
      <c r="EJ161" s="63"/>
      <c r="EK161" s="61"/>
      <c r="EL161" s="62"/>
      <c r="EM161" s="63"/>
      <c r="EN161" s="61"/>
      <c r="EO161" s="62"/>
      <c r="EP161" s="62"/>
      <c r="EQ161" s="62"/>
      <c r="ER161" s="62"/>
      <c r="ES161" s="62"/>
      <c r="ET161" s="63"/>
      <c r="EU161" s="62"/>
      <c r="EV161" s="62"/>
      <c r="EW161" s="62"/>
      <c r="EX161" s="61"/>
      <c r="EY161" s="62"/>
      <c r="EZ161" s="62"/>
      <c r="FA161" s="63"/>
      <c r="FB161" s="62"/>
      <c r="FC161" s="63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</row>
    <row r="162" spans="1:193" ht="14.25" x14ac:dyDescent="0.25">
      <c r="A162" s="458"/>
      <c r="B162" s="29" t="str">
        <f>IF(Achats!B160="","",Achats!B160)</f>
        <v>FV 6EH 8x1,5</v>
      </c>
      <c r="C162" s="67"/>
      <c r="D162" s="457"/>
      <c r="E162" s="2"/>
      <c r="F162" s="117"/>
      <c r="G162" s="38"/>
      <c r="H162" s="472"/>
      <c r="I162" s="8"/>
      <c r="J162" s="8"/>
      <c r="K162" s="8"/>
      <c r="L162" s="9"/>
      <c r="M162" s="117"/>
      <c r="N162" s="38"/>
      <c r="O162" s="46"/>
      <c r="P162" s="13"/>
      <c r="Q162" s="47"/>
      <c r="R162" s="49"/>
      <c r="S162" s="50"/>
      <c r="T162" s="299"/>
      <c r="U162" s="51"/>
      <c r="V162" s="62"/>
      <c r="W162" s="62"/>
      <c r="X162" s="62"/>
      <c r="Y162" s="62"/>
      <c r="Z162" s="62"/>
      <c r="AA162" s="62"/>
      <c r="AB162" s="62"/>
      <c r="AC162" s="62"/>
      <c r="AD162" s="62"/>
      <c r="AE162" s="61"/>
      <c r="AF162" s="62"/>
      <c r="AG162" s="62"/>
      <c r="AH162" s="62"/>
      <c r="AI162" s="62"/>
      <c r="AJ162" s="62"/>
      <c r="AK162" s="62">
        <v>2</v>
      </c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3"/>
      <c r="BC162" s="61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3"/>
      <c r="BR162" s="61"/>
      <c r="BS162" s="62"/>
      <c r="BT162" s="62"/>
      <c r="BU162" s="62"/>
      <c r="BV162" s="62"/>
      <c r="BW162" s="62"/>
      <c r="BX162" s="62"/>
      <c r="BY162" s="62"/>
      <c r="BZ162" s="62"/>
      <c r="CA162" s="62"/>
      <c r="CB162" s="62"/>
      <c r="CC162" s="62"/>
      <c r="CD162" s="62"/>
      <c r="CE162" s="62"/>
      <c r="CF162" s="62"/>
      <c r="CG162" s="62"/>
      <c r="CH162" s="63"/>
      <c r="CI162" s="61"/>
      <c r="CJ162" s="62"/>
      <c r="CK162" s="62"/>
      <c r="CL162" s="62"/>
      <c r="CM162" s="62"/>
      <c r="CN162" s="62"/>
      <c r="CO162" s="62"/>
      <c r="CP162" s="62"/>
      <c r="CQ162" s="62"/>
      <c r="CR162" s="62"/>
      <c r="CS162" s="62"/>
      <c r="CT162" s="62"/>
      <c r="CU162" s="62"/>
      <c r="CV162" s="62"/>
      <c r="CW162" s="62"/>
      <c r="CX162" s="62"/>
      <c r="CY162" s="63"/>
      <c r="CZ162" s="61"/>
      <c r="DA162" s="62"/>
      <c r="DB162" s="63"/>
      <c r="DC162" s="61"/>
      <c r="DD162" s="62"/>
      <c r="DE162" s="62"/>
      <c r="DF162" s="62"/>
      <c r="DG162" s="62"/>
      <c r="DH162" s="62"/>
      <c r="DI162" s="62"/>
      <c r="DJ162" s="62"/>
      <c r="DK162" s="62"/>
      <c r="DL162" s="62"/>
      <c r="DM162" s="61"/>
      <c r="DN162" s="62"/>
      <c r="DO162" s="63"/>
      <c r="DP162" s="62"/>
      <c r="DQ162" s="63"/>
      <c r="DR162" s="62"/>
      <c r="DS162" s="62"/>
      <c r="DT162" s="62"/>
      <c r="DU162" s="62"/>
      <c r="DV162" s="62"/>
      <c r="DW162" s="62"/>
      <c r="DX162" s="63"/>
      <c r="DY162" s="61"/>
      <c r="DZ162" s="62"/>
      <c r="EA162" s="63"/>
      <c r="EB162" s="61"/>
      <c r="EC162" s="62"/>
      <c r="ED162" s="62"/>
      <c r="EE162" s="62"/>
      <c r="EF162" s="62"/>
      <c r="EG162" s="62"/>
      <c r="EH162" s="62"/>
      <c r="EI162" s="62"/>
      <c r="EJ162" s="63"/>
      <c r="EK162" s="61"/>
      <c r="EL162" s="62"/>
      <c r="EM162" s="63"/>
      <c r="EN162" s="61"/>
      <c r="EO162" s="62"/>
      <c r="EP162" s="62"/>
      <c r="EQ162" s="62"/>
      <c r="ER162" s="62"/>
      <c r="ES162" s="62"/>
      <c r="ET162" s="63"/>
      <c r="EU162" s="62"/>
      <c r="EV162" s="62"/>
      <c r="EW162" s="62"/>
      <c r="EX162" s="61"/>
      <c r="EY162" s="62"/>
      <c r="EZ162" s="62"/>
      <c r="FA162" s="63"/>
      <c r="FB162" s="62"/>
      <c r="FC162" s="63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</row>
    <row r="163" spans="1:193" ht="14.25" x14ac:dyDescent="0.25">
      <c r="A163" s="515"/>
      <c r="B163" s="29" t="str">
        <f>IF(Achats!B161="","",Achats!B161)</f>
        <v>FV 7EH 4x3,5</v>
      </c>
      <c r="C163" s="67"/>
      <c r="D163" s="514"/>
      <c r="E163" s="2"/>
      <c r="F163" s="117"/>
      <c r="G163" s="38"/>
      <c r="H163" s="472"/>
      <c r="I163" s="8"/>
      <c r="J163" s="8"/>
      <c r="K163" s="8"/>
      <c r="L163" s="9"/>
      <c r="M163" s="117"/>
      <c r="N163" s="38"/>
      <c r="O163" s="46"/>
      <c r="P163" s="13"/>
      <c r="Q163" s="47"/>
      <c r="R163" s="49"/>
      <c r="S163" s="50"/>
      <c r="T163" s="299"/>
      <c r="U163" s="51"/>
      <c r="V163" s="62"/>
      <c r="W163" s="62"/>
      <c r="X163" s="62"/>
      <c r="Y163" s="62"/>
      <c r="Z163" s="62"/>
      <c r="AA163" s="62"/>
      <c r="AB163" s="62"/>
      <c r="AC163" s="62"/>
      <c r="AD163" s="62"/>
      <c r="AE163" s="61"/>
      <c r="AF163" s="62"/>
      <c r="AG163" s="62"/>
      <c r="AH163" s="62"/>
      <c r="AI163" s="62"/>
      <c r="AJ163" s="62"/>
      <c r="AK163" s="62"/>
      <c r="AL163" s="62">
        <v>2</v>
      </c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3"/>
      <c r="BC163" s="61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3"/>
      <c r="BR163" s="61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2"/>
      <c r="CG163" s="62"/>
      <c r="CH163" s="63"/>
      <c r="CI163" s="61"/>
      <c r="CJ163" s="62"/>
      <c r="CK163" s="62"/>
      <c r="CL163" s="62"/>
      <c r="CM163" s="62"/>
      <c r="CN163" s="62"/>
      <c r="CO163" s="62"/>
      <c r="CP163" s="62"/>
      <c r="CQ163" s="62"/>
      <c r="CR163" s="62"/>
      <c r="CS163" s="62"/>
      <c r="CT163" s="62"/>
      <c r="CU163" s="62"/>
      <c r="CV163" s="62"/>
      <c r="CW163" s="62"/>
      <c r="CX163" s="62"/>
      <c r="CY163" s="63"/>
      <c r="CZ163" s="61"/>
      <c r="DA163" s="62"/>
      <c r="DB163" s="63"/>
      <c r="DC163" s="61"/>
      <c r="DD163" s="62"/>
      <c r="DE163" s="62"/>
      <c r="DF163" s="62"/>
      <c r="DG163" s="62"/>
      <c r="DH163" s="62"/>
      <c r="DI163" s="62"/>
      <c r="DJ163" s="62"/>
      <c r="DK163" s="62"/>
      <c r="DL163" s="62"/>
      <c r="DM163" s="61"/>
      <c r="DN163" s="62"/>
      <c r="DO163" s="63"/>
      <c r="DP163" s="62"/>
      <c r="DQ163" s="63"/>
      <c r="DR163" s="62"/>
      <c r="DS163" s="62"/>
      <c r="DT163" s="62"/>
      <c r="DU163" s="62"/>
      <c r="DV163" s="62"/>
      <c r="DW163" s="62"/>
      <c r="DX163" s="63"/>
      <c r="DY163" s="61"/>
      <c r="DZ163" s="62"/>
      <c r="EA163" s="63"/>
      <c r="EB163" s="61"/>
      <c r="EC163" s="62"/>
      <c r="ED163" s="62"/>
      <c r="EE163" s="62"/>
      <c r="EF163" s="62"/>
      <c r="EG163" s="62"/>
      <c r="EH163" s="62"/>
      <c r="EI163" s="62"/>
      <c r="EJ163" s="63"/>
      <c r="EK163" s="61"/>
      <c r="EL163" s="62"/>
      <c r="EM163" s="63"/>
      <c r="EN163" s="61"/>
      <c r="EO163" s="62"/>
      <c r="EP163" s="62"/>
      <c r="EQ163" s="62"/>
      <c r="ER163" s="62"/>
      <c r="ES163" s="62"/>
      <c r="ET163" s="63"/>
      <c r="EU163" s="62"/>
      <c r="EV163" s="62"/>
      <c r="EW163" s="62"/>
      <c r="EX163" s="61"/>
      <c r="EY163" s="62"/>
      <c r="EZ163" s="62"/>
      <c r="FA163" s="63"/>
      <c r="FB163" s="62"/>
      <c r="FC163" s="63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</row>
    <row r="164" spans="1:193" ht="14.25" x14ac:dyDescent="0.25">
      <c r="A164" s="515"/>
      <c r="B164" s="29" t="str">
        <f>IF(Achats!B162="","",Achats!B162)</f>
        <v>FV 8EH 4x4</v>
      </c>
      <c r="C164" s="67"/>
      <c r="D164" s="514"/>
      <c r="E164" s="2"/>
      <c r="F164" s="117"/>
      <c r="G164" s="38"/>
      <c r="H164" s="472"/>
      <c r="I164" s="8"/>
      <c r="J164" s="8"/>
      <c r="K164" s="8"/>
      <c r="L164" s="9"/>
      <c r="M164" s="117"/>
      <c r="N164" s="38"/>
      <c r="O164" s="46"/>
      <c r="P164" s="13"/>
      <c r="Q164" s="47"/>
      <c r="R164" s="49"/>
      <c r="S164" s="50"/>
      <c r="T164" s="299"/>
      <c r="U164" s="51"/>
      <c r="V164" s="62"/>
      <c r="W164" s="62"/>
      <c r="X164" s="62"/>
      <c r="Y164" s="62"/>
      <c r="Z164" s="62"/>
      <c r="AA164" s="62"/>
      <c r="AB164" s="62"/>
      <c r="AC164" s="62"/>
      <c r="AD164" s="62"/>
      <c r="AE164" s="61"/>
      <c r="AF164" s="62"/>
      <c r="AG164" s="62"/>
      <c r="AH164" s="62"/>
      <c r="AI164" s="62"/>
      <c r="AJ164" s="62"/>
      <c r="AK164" s="62"/>
      <c r="AL164" s="62"/>
      <c r="AM164" s="62">
        <v>2</v>
      </c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3"/>
      <c r="BC164" s="61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3"/>
      <c r="BR164" s="61"/>
      <c r="BS164" s="62"/>
      <c r="BT164" s="62"/>
      <c r="BU164" s="62"/>
      <c r="BV164" s="62"/>
      <c r="BW164" s="62"/>
      <c r="BX164" s="62"/>
      <c r="BY164" s="62"/>
      <c r="BZ164" s="62"/>
      <c r="CA164" s="62"/>
      <c r="CB164" s="62"/>
      <c r="CC164" s="62"/>
      <c r="CD164" s="62"/>
      <c r="CE164" s="62"/>
      <c r="CF164" s="62"/>
      <c r="CG164" s="62"/>
      <c r="CH164" s="63"/>
      <c r="CI164" s="61"/>
      <c r="CJ164" s="62"/>
      <c r="CK164" s="62"/>
      <c r="CL164" s="62"/>
      <c r="CM164" s="62"/>
      <c r="CN164" s="62"/>
      <c r="CO164" s="62"/>
      <c r="CP164" s="62"/>
      <c r="CQ164" s="62"/>
      <c r="CR164" s="62"/>
      <c r="CS164" s="62"/>
      <c r="CT164" s="62"/>
      <c r="CU164" s="62"/>
      <c r="CV164" s="62"/>
      <c r="CW164" s="62"/>
      <c r="CX164" s="62"/>
      <c r="CY164" s="63"/>
      <c r="CZ164" s="61"/>
      <c r="DA164" s="62"/>
      <c r="DB164" s="63"/>
      <c r="DC164" s="61"/>
      <c r="DD164" s="62"/>
      <c r="DE164" s="62"/>
      <c r="DF164" s="62"/>
      <c r="DG164" s="62"/>
      <c r="DH164" s="62"/>
      <c r="DI164" s="62"/>
      <c r="DJ164" s="62"/>
      <c r="DK164" s="62"/>
      <c r="DL164" s="62"/>
      <c r="DM164" s="61"/>
      <c r="DN164" s="62"/>
      <c r="DO164" s="63"/>
      <c r="DP164" s="62"/>
      <c r="DQ164" s="63"/>
      <c r="DR164" s="62"/>
      <c r="DS164" s="62"/>
      <c r="DT164" s="62"/>
      <c r="DU164" s="62"/>
      <c r="DV164" s="62"/>
      <c r="DW164" s="62"/>
      <c r="DX164" s="63"/>
      <c r="DY164" s="61"/>
      <c r="DZ164" s="62"/>
      <c r="EA164" s="63"/>
      <c r="EB164" s="61"/>
      <c r="EC164" s="62"/>
      <c r="ED164" s="62"/>
      <c r="EE164" s="62"/>
      <c r="EF164" s="62"/>
      <c r="EG164" s="62"/>
      <c r="EH164" s="62"/>
      <c r="EI164" s="62"/>
      <c r="EJ164" s="63"/>
      <c r="EK164" s="61"/>
      <c r="EL164" s="62"/>
      <c r="EM164" s="63"/>
      <c r="EN164" s="61"/>
      <c r="EO164" s="62"/>
      <c r="EP164" s="62"/>
      <c r="EQ164" s="62"/>
      <c r="ER164" s="62"/>
      <c r="ES164" s="62"/>
      <c r="ET164" s="63"/>
      <c r="EU164" s="62"/>
      <c r="EV164" s="62"/>
      <c r="EW164" s="62"/>
      <c r="EX164" s="61"/>
      <c r="EY164" s="62"/>
      <c r="EZ164" s="62"/>
      <c r="FA164" s="63"/>
      <c r="FB164" s="62"/>
      <c r="FC164" s="63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</row>
    <row r="165" spans="1:193" ht="14.25" x14ac:dyDescent="0.25">
      <c r="A165" s="458"/>
      <c r="B165" s="29" t="str">
        <f>IF(Achats!B163="","",Achats!B163)</f>
        <v>FV 8EH 8x2</v>
      </c>
      <c r="C165" s="67"/>
      <c r="D165" s="457"/>
      <c r="E165" s="2"/>
      <c r="F165" s="116"/>
      <c r="G165" s="37"/>
      <c r="H165" s="472"/>
      <c r="I165" s="8"/>
      <c r="J165" s="8"/>
      <c r="K165" s="8"/>
      <c r="L165" s="8"/>
      <c r="M165" s="116"/>
      <c r="N165" s="37"/>
      <c r="O165" s="46"/>
      <c r="P165" s="13"/>
      <c r="Q165" s="47"/>
      <c r="R165" s="49"/>
      <c r="S165" s="50"/>
      <c r="T165" s="299"/>
      <c r="U165" s="51"/>
      <c r="V165" s="62"/>
      <c r="W165" s="62"/>
      <c r="X165" s="62"/>
      <c r="Y165" s="62"/>
      <c r="Z165" s="62"/>
      <c r="AA165" s="62"/>
      <c r="AB165" s="62"/>
      <c r="AC165" s="62"/>
      <c r="AD165" s="62"/>
      <c r="AE165" s="61"/>
      <c r="AF165" s="62"/>
      <c r="AG165" s="62"/>
      <c r="AH165" s="62"/>
      <c r="AI165" s="62"/>
      <c r="AJ165" s="62"/>
      <c r="AK165" s="62"/>
      <c r="AL165" s="62"/>
      <c r="AM165" s="62"/>
      <c r="AN165" s="62">
        <v>2</v>
      </c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3"/>
      <c r="BC165" s="61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3"/>
      <c r="BR165" s="61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2"/>
      <c r="CG165" s="62"/>
      <c r="CH165" s="63"/>
      <c r="CI165" s="61"/>
      <c r="CJ165" s="62"/>
      <c r="CK165" s="62"/>
      <c r="CL165" s="62"/>
      <c r="CM165" s="62"/>
      <c r="CN165" s="62"/>
      <c r="CO165" s="62"/>
      <c r="CP165" s="62"/>
      <c r="CQ165" s="62"/>
      <c r="CR165" s="62"/>
      <c r="CS165" s="62"/>
      <c r="CT165" s="62"/>
      <c r="CU165" s="62"/>
      <c r="CV165" s="62"/>
      <c r="CW165" s="62"/>
      <c r="CX165" s="62"/>
      <c r="CY165" s="63"/>
      <c r="CZ165" s="61"/>
      <c r="DA165" s="62"/>
      <c r="DB165" s="63"/>
      <c r="DC165" s="61"/>
      <c r="DD165" s="62"/>
      <c r="DE165" s="62"/>
      <c r="DF165" s="62"/>
      <c r="DG165" s="62"/>
      <c r="DH165" s="62"/>
      <c r="DI165" s="62"/>
      <c r="DJ165" s="62"/>
      <c r="DK165" s="62"/>
      <c r="DL165" s="62"/>
      <c r="DM165" s="61"/>
      <c r="DN165" s="62"/>
      <c r="DO165" s="63"/>
      <c r="DP165" s="62"/>
      <c r="DQ165" s="63"/>
      <c r="DR165" s="62"/>
      <c r="DS165" s="62"/>
      <c r="DT165" s="62"/>
      <c r="DU165" s="62"/>
      <c r="DV165" s="62"/>
      <c r="DW165" s="62"/>
      <c r="DX165" s="63"/>
      <c r="DY165" s="61"/>
      <c r="DZ165" s="62"/>
      <c r="EA165" s="63"/>
      <c r="EB165" s="61"/>
      <c r="EC165" s="62"/>
      <c r="ED165" s="62"/>
      <c r="EE165" s="62"/>
      <c r="EF165" s="62"/>
      <c r="EG165" s="62"/>
      <c r="EH165" s="62"/>
      <c r="EI165" s="62"/>
      <c r="EJ165" s="63"/>
      <c r="EK165" s="61"/>
      <c r="EL165" s="62"/>
      <c r="EM165" s="63"/>
      <c r="EN165" s="61"/>
      <c r="EO165" s="62"/>
      <c r="EP165" s="62"/>
      <c r="EQ165" s="62"/>
      <c r="ER165" s="62"/>
      <c r="ES165" s="62"/>
      <c r="ET165" s="63"/>
      <c r="EU165" s="62"/>
      <c r="EV165" s="62"/>
      <c r="EW165" s="62"/>
      <c r="EX165" s="61"/>
      <c r="EY165" s="62"/>
      <c r="EZ165" s="62"/>
      <c r="FA165" s="63"/>
      <c r="FB165" s="62"/>
      <c r="FC165" s="63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</row>
    <row r="166" spans="1:193" ht="14.25" x14ac:dyDescent="0.25">
      <c r="A166" s="458"/>
      <c r="B166" s="29" t="str">
        <f>IF(Achats!B164="","",Achats!B164)</f>
        <v>FV 9EH 4x4,5</v>
      </c>
      <c r="C166" s="67"/>
      <c r="D166" s="457"/>
      <c r="E166" s="2"/>
      <c r="F166" s="116"/>
      <c r="G166" s="37"/>
      <c r="H166" s="472"/>
      <c r="I166" s="8"/>
      <c r="J166" s="8"/>
      <c r="K166" s="8"/>
      <c r="L166" s="8"/>
      <c r="M166" s="116"/>
      <c r="N166" s="37"/>
      <c r="O166" s="46"/>
      <c r="P166" s="13"/>
      <c r="Q166" s="47"/>
      <c r="R166" s="49"/>
      <c r="S166" s="50"/>
      <c r="T166" s="299"/>
      <c r="U166" s="51"/>
      <c r="V166" s="62"/>
      <c r="W166" s="62"/>
      <c r="X166" s="62"/>
      <c r="Y166" s="62"/>
      <c r="Z166" s="62"/>
      <c r="AA166" s="62"/>
      <c r="AB166" s="62"/>
      <c r="AC166" s="62"/>
      <c r="AD166" s="62"/>
      <c r="AE166" s="61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>
        <v>2</v>
      </c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3"/>
      <c r="BC166" s="61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3"/>
      <c r="BR166" s="61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2"/>
      <c r="CG166" s="62"/>
      <c r="CH166" s="63"/>
      <c r="CI166" s="61"/>
      <c r="CJ166" s="62"/>
      <c r="CK166" s="62"/>
      <c r="CL166" s="62"/>
      <c r="CM166" s="62"/>
      <c r="CN166" s="62"/>
      <c r="CO166" s="62"/>
      <c r="CP166" s="62"/>
      <c r="CQ166" s="62"/>
      <c r="CR166" s="62"/>
      <c r="CS166" s="62"/>
      <c r="CT166" s="62"/>
      <c r="CU166" s="62"/>
      <c r="CV166" s="62"/>
      <c r="CW166" s="62"/>
      <c r="CX166" s="62"/>
      <c r="CY166" s="63"/>
      <c r="CZ166" s="61"/>
      <c r="DA166" s="62"/>
      <c r="DB166" s="63"/>
      <c r="DC166" s="61"/>
      <c r="DD166" s="62"/>
      <c r="DE166" s="62"/>
      <c r="DF166" s="62"/>
      <c r="DG166" s="62"/>
      <c r="DH166" s="62"/>
      <c r="DI166" s="62"/>
      <c r="DJ166" s="62"/>
      <c r="DK166" s="62"/>
      <c r="DL166" s="62"/>
      <c r="DM166" s="61"/>
      <c r="DN166" s="62"/>
      <c r="DO166" s="63"/>
      <c r="DP166" s="62"/>
      <c r="DQ166" s="63"/>
      <c r="DR166" s="62"/>
      <c r="DS166" s="62"/>
      <c r="DT166" s="62"/>
      <c r="DU166" s="62"/>
      <c r="DV166" s="62"/>
      <c r="DW166" s="62"/>
      <c r="DX166" s="63"/>
      <c r="DY166" s="61"/>
      <c r="DZ166" s="62"/>
      <c r="EA166" s="63"/>
      <c r="EB166" s="61"/>
      <c r="EC166" s="62"/>
      <c r="ED166" s="62"/>
      <c r="EE166" s="62"/>
      <c r="EF166" s="62"/>
      <c r="EG166" s="62"/>
      <c r="EH166" s="62"/>
      <c r="EI166" s="62"/>
      <c r="EJ166" s="63"/>
      <c r="EK166" s="61"/>
      <c r="EL166" s="62"/>
      <c r="EM166" s="63"/>
      <c r="EN166" s="61"/>
      <c r="EO166" s="62"/>
      <c r="EP166" s="62"/>
      <c r="EQ166" s="62"/>
      <c r="ER166" s="62"/>
      <c r="ES166" s="62"/>
      <c r="ET166" s="63"/>
      <c r="EU166" s="62"/>
      <c r="EV166" s="62"/>
      <c r="EW166" s="62"/>
      <c r="EX166" s="61"/>
      <c r="EY166" s="62"/>
      <c r="EZ166" s="62"/>
      <c r="FA166" s="63"/>
      <c r="FB166" s="62"/>
      <c r="FC166" s="63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</row>
    <row r="167" spans="1:193" ht="14.25" x14ac:dyDescent="0.25">
      <c r="A167" s="458"/>
      <c r="B167" s="29" t="str">
        <f>IF(Achats!B165="","",Achats!B165)</f>
        <v>FV 10EH 4x5</v>
      </c>
      <c r="C167" s="67"/>
      <c r="D167" s="457"/>
      <c r="E167" s="2"/>
      <c r="F167" s="116"/>
      <c r="G167" s="37"/>
      <c r="H167" s="472"/>
      <c r="I167" s="8"/>
      <c r="J167" s="8"/>
      <c r="K167" s="8"/>
      <c r="L167" s="8"/>
      <c r="M167" s="116"/>
      <c r="N167" s="37"/>
      <c r="O167" s="46"/>
      <c r="P167" s="13"/>
      <c r="Q167" s="47"/>
      <c r="R167" s="49"/>
      <c r="S167" s="52"/>
      <c r="T167" s="298"/>
      <c r="U167" s="53"/>
      <c r="V167" s="62"/>
      <c r="W167" s="62"/>
      <c r="X167" s="62"/>
      <c r="Y167" s="62"/>
      <c r="Z167" s="62"/>
      <c r="AA167" s="62"/>
      <c r="AB167" s="62"/>
      <c r="AC167" s="62"/>
      <c r="AD167" s="62"/>
      <c r="AE167" s="61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>
        <v>2</v>
      </c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3"/>
      <c r="BC167" s="61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3"/>
      <c r="BR167" s="61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2"/>
      <c r="CG167" s="62"/>
      <c r="CH167" s="63"/>
      <c r="CI167" s="61"/>
      <c r="CJ167" s="62"/>
      <c r="CK167" s="62"/>
      <c r="CL167" s="62"/>
      <c r="CM167" s="62"/>
      <c r="CN167" s="62"/>
      <c r="CO167" s="62"/>
      <c r="CP167" s="62"/>
      <c r="CQ167" s="62"/>
      <c r="CR167" s="62"/>
      <c r="CS167" s="62"/>
      <c r="CT167" s="62"/>
      <c r="CU167" s="62"/>
      <c r="CV167" s="62"/>
      <c r="CW167" s="62"/>
      <c r="CX167" s="62"/>
      <c r="CY167" s="63"/>
      <c r="CZ167" s="61"/>
      <c r="DA167" s="62"/>
      <c r="DB167" s="63"/>
      <c r="DC167" s="61"/>
      <c r="DD167" s="62"/>
      <c r="DE167" s="62"/>
      <c r="DF167" s="62"/>
      <c r="DG167" s="62"/>
      <c r="DH167" s="62"/>
      <c r="DI167" s="62"/>
      <c r="DJ167" s="62"/>
      <c r="DK167" s="62"/>
      <c r="DL167" s="62"/>
      <c r="DM167" s="61"/>
      <c r="DN167" s="62"/>
      <c r="DO167" s="63"/>
      <c r="DP167" s="62"/>
      <c r="DQ167" s="63"/>
      <c r="DR167" s="62"/>
      <c r="DS167" s="62"/>
      <c r="DT167" s="62"/>
      <c r="DU167" s="62"/>
      <c r="DV167" s="62"/>
      <c r="DW167" s="62"/>
      <c r="DX167" s="63"/>
      <c r="DY167" s="61"/>
      <c r="DZ167" s="62"/>
      <c r="EA167" s="63"/>
      <c r="EB167" s="61"/>
      <c r="EC167" s="62"/>
      <c r="ED167" s="62"/>
      <c r="EE167" s="62"/>
      <c r="EF167" s="62"/>
      <c r="EG167" s="62"/>
      <c r="EH167" s="62"/>
      <c r="EI167" s="62"/>
      <c r="EJ167" s="63"/>
      <c r="EK167" s="61"/>
      <c r="EL167" s="62"/>
      <c r="EM167" s="63"/>
      <c r="EN167" s="61"/>
      <c r="EO167" s="62"/>
      <c r="EP167" s="62"/>
      <c r="EQ167" s="62"/>
      <c r="ER167" s="62"/>
      <c r="ES167" s="62"/>
      <c r="ET167" s="63"/>
      <c r="EU167" s="62"/>
      <c r="EV167" s="62"/>
      <c r="EW167" s="62"/>
      <c r="EX167" s="61"/>
      <c r="EY167" s="62"/>
      <c r="EZ167" s="62"/>
      <c r="FA167" s="63"/>
      <c r="FB167" s="62"/>
      <c r="FC167" s="63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</row>
    <row r="168" spans="1:193" ht="14.25" x14ac:dyDescent="0.25">
      <c r="A168" s="458"/>
      <c r="B168" s="29" t="str">
        <f>IF(Achats!B166="","",Achats!B166)</f>
        <v>FV 10EH 8x2,5</v>
      </c>
      <c r="C168" s="67"/>
      <c r="D168" s="457"/>
      <c r="E168" s="2"/>
      <c r="F168" s="116"/>
      <c r="G168" s="37"/>
      <c r="H168" s="472"/>
      <c r="I168" s="8"/>
      <c r="J168" s="8"/>
      <c r="K168" s="8"/>
      <c r="L168" s="8"/>
      <c r="M168" s="116"/>
      <c r="N168" s="37"/>
      <c r="O168" s="46"/>
      <c r="P168" s="13"/>
      <c r="Q168" s="47"/>
      <c r="R168" s="49"/>
      <c r="S168" s="50"/>
      <c r="T168" s="299"/>
      <c r="U168" s="51"/>
      <c r="V168" s="62"/>
      <c r="W168" s="62"/>
      <c r="X168" s="62"/>
      <c r="Y168" s="62"/>
      <c r="Z168" s="62"/>
      <c r="AA168" s="62"/>
      <c r="AB168" s="62"/>
      <c r="AC168" s="62"/>
      <c r="AD168" s="62"/>
      <c r="AE168" s="61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>
        <v>2</v>
      </c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3"/>
      <c r="BC168" s="61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3"/>
      <c r="BR168" s="61"/>
      <c r="BS168" s="62"/>
      <c r="BT168" s="62"/>
      <c r="BU168" s="62"/>
      <c r="BV168" s="62"/>
      <c r="BW168" s="62"/>
      <c r="BX168" s="62"/>
      <c r="BY168" s="62"/>
      <c r="BZ168" s="62"/>
      <c r="CA168" s="62"/>
      <c r="CB168" s="62"/>
      <c r="CC168" s="62"/>
      <c r="CD168" s="62"/>
      <c r="CE168" s="62"/>
      <c r="CF168" s="62"/>
      <c r="CG168" s="62"/>
      <c r="CH168" s="63"/>
      <c r="CI168" s="61"/>
      <c r="CJ168" s="62"/>
      <c r="CK168" s="62"/>
      <c r="CL168" s="62"/>
      <c r="CM168" s="62"/>
      <c r="CN168" s="62"/>
      <c r="CO168" s="62"/>
      <c r="CP168" s="62"/>
      <c r="CQ168" s="62"/>
      <c r="CR168" s="62"/>
      <c r="CS168" s="62"/>
      <c r="CT168" s="62"/>
      <c r="CU168" s="62"/>
      <c r="CV168" s="62"/>
      <c r="CW168" s="62"/>
      <c r="CX168" s="62"/>
      <c r="CY168" s="63"/>
      <c r="CZ168" s="61"/>
      <c r="DA168" s="62"/>
      <c r="DB168" s="63"/>
      <c r="DC168" s="61"/>
      <c r="DD168" s="62"/>
      <c r="DE168" s="62"/>
      <c r="DF168" s="62"/>
      <c r="DG168" s="62"/>
      <c r="DH168" s="62"/>
      <c r="DI168" s="62"/>
      <c r="DJ168" s="62"/>
      <c r="DK168" s="62"/>
      <c r="DL168" s="62"/>
      <c r="DM168" s="61"/>
      <c r="DN168" s="62"/>
      <c r="DO168" s="63"/>
      <c r="DP168" s="62"/>
      <c r="DQ168" s="63"/>
      <c r="DR168" s="62"/>
      <c r="DS168" s="62"/>
      <c r="DT168" s="62"/>
      <c r="DU168" s="62"/>
      <c r="DV168" s="62"/>
      <c r="DW168" s="62"/>
      <c r="DX168" s="63"/>
      <c r="DY168" s="61"/>
      <c r="DZ168" s="62"/>
      <c r="EA168" s="63"/>
      <c r="EB168" s="61"/>
      <c r="EC168" s="62"/>
      <c r="ED168" s="62"/>
      <c r="EE168" s="62"/>
      <c r="EF168" s="62"/>
      <c r="EG168" s="62"/>
      <c r="EH168" s="62"/>
      <c r="EI168" s="62"/>
      <c r="EJ168" s="63"/>
      <c r="EK168" s="61"/>
      <c r="EL168" s="62"/>
      <c r="EM168" s="63"/>
      <c r="EN168" s="61"/>
      <c r="EO168" s="62"/>
      <c r="EP168" s="62"/>
      <c r="EQ168" s="62"/>
      <c r="ER168" s="62"/>
      <c r="ES168" s="62"/>
      <c r="ET168" s="63"/>
      <c r="EU168" s="62"/>
      <c r="EV168" s="62"/>
      <c r="EW168" s="62"/>
      <c r="EX168" s="61"/>
      <c r="EY168" s="62"/>
      <c r="EZ168" s="62"/>
      <c r="FA168" s="63"/>
      <c r="FB168" s="62"/>
      <c r="FC168" s="63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</row>
    <row r="169" spans="1:193" ht="14.25" x14ac:dyDescent="0.25">
      <c r="A169" s="458"/>
      <c r="B169" s="29" t="str">
        <f>IF(Achats!B167="","",Achats!B167)</f>
        <v>FV 10EH 10x2</v>
      </c>
      <c r="C169" s="67"/>
      <c r="D169" s="457"/>
      <c r="E169" s="2"/>
      <c r="F169" s="113"/>
      <c r="G169" s="32"/>
      <c r="H169" s="31"/>
      <c r="I169" s="2"/>
      <c r="J169" s="2"/>
      <c r="K169" s="2"/>
      <c r="L169" s="2"/>
      <c r="M169" s="113"/>
      <c r="N169" s="32"/>
      <c r="O169" s="31"/>
      <c r="P169" s="3"/>
      <c r="Q169" s="32"/>
      <c r="R169" s="54"/>
      <c r="S169" s="50"/>
      <c r="T169" s="299"/>
      <c r="U169" s="51"/>
      <c r="V169" s="62"/>
      <c r="W169" s="62"/>
      <c r="X169" s="62"/>
      <c r="Y169" s="62"/>
      <c r="Z169" s="62"/>
      <c r="AA169" s="62"/>
      <c r="AB169" s="62"/>
      <c r="AC169" s="62"/>
      <c r="AD169" s="62"/>
      <c r="AE169" s="61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>
        <v>2</v>
      </c>
      <c r="AS169" s="62"/>
      <c r="AT169" s="62"/>
      <c r="AU169" s="62"/>
      <c r="AV169" s="62"/>
      <c r="AW169" s="62"/>
      <c r="AX169" s="62"/>
      <c r="AY169" s="62"/>
      <c r="AZ169" s="62"/>
      <c r="BA169" s="62"/>
      <c r="BB169" s="63"/>
      <c r="BC169" s="61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3"/>
      <c r="BR169" s="61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2"/>
      <c r="CG169" s="62"/>
      <c r="CH169" s="63"/>
      <c r="CI169" s="61"/>
      <c r="CJ169" s="62"/>
      <c r="CK169" s="62"/>
      <c r="CL169" s="62"/>
      <c r="CM169" s="62"/>
      <c r="CN169" s="62"/>
      <c r="CO169" s="62"/>
      <c r="CP169" s="62"/>
      <c r="CQ169" s="62"/>
      <c r="CR169" s="62"/>
      <c r="CS169" s="62"/>
      <c r="CT169" s="62"/>
      <c r="CU169" s="62"/>
      <c r="CV169" s="62"/>
      <c r="CW169" s="62"/>
      <c r="CX169" s="62"/>
      <c r="CY169" s="63"/>
      <c r="CZ169" s="61"/>
      <c r="DA169" s="62"/>
      <c r="DB169" s="63"/>
      <c r="DC169" s="61"/>
      <c r="DD169" s="62"/>
      <c r="DE169" s="62"/>
      <c r="DF169" s="62"/>
      <c r="DG169" s="62"/>
      <c r="DH169" s="62"/>
      <c r="DI169" s="62"/>
      <c r="DJ169" s="62"/>
      <c r="DK169" s="62"/>
      <c r="DL169" s="62"/>
      <c r="DM169" s="61"/>
      <c r="DN169" s="62"/>
      <c r="DO169" s="63"/>
      <c r="DP169" s="62"/>
      <c r="DQ169" s="63"/>
      <c r="DR169" s="62"/>
      <c r="DS169" s="62"/>
      <c r="DT169" s="62"/>
      <c r="DU169" s="62"/>
      <c r="DV169" s="62"/>
      <c r="DW169" s="62"/>
      <c r="DX169" s="63"/>
      <c r="DY169" s="61"/>
      <c r="DZ169" s="62"/>
      <c r="EA169" s="63"/>
      <c r="EB169" s="61"/>
      <c r="EC169" s="62"/>
      <c r="ED169" s="62"/>
      <c r="EE169" s="62"/>
      <c r="EF169" s="62"/>
      <c r="EG169" s="62"/>
      <c r="EH169" s="62"/>
      <c r="EI169" s="62"/>
      <c r="EJ169" s="63"/>
      <c r="EK169" s="61"/>
      <c r="EL169" s="62"/>
      <c r="EM169" s="63"/>
      <c r="EN169" s="61"/>
      <c r="EO169" s="62"/>
      <c r="EP169" s="62"/>
      <c r="EQ169" s="62"/>
      <c r="ER169" s="62"/>
      <c r="ES169" s="62"/>
      <c r="ET169" s="63"/>
      <c r="EU169" s="62"/>
      <c r="EV169" s="62"/>
      <c r="EW169" s="62"/>
      <c r="EX169" s="61"/>
      <c r="EY169" s="62"/>
      <c r="EZ169" s="62"/>
      <c r="FA169" s="63"/>
      <c r="FB169" s="62"/>
      <c r="FC169" s="63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</row>
    <row r="170" spans="1:193" ht="14.25" x14ac:dyDescent="0.25">
      <c r="A170" s="458"/>
      <c r="B170" s="29" t="str">
        <f>IF(Achats!B168="","",Achats!B168)</f>
        <v>FV 12EH 6x4</v>
      </c>
      <c r="C170" s="67"/>
      <c r="D170" s="457"/>
      <c r="E170" s="2"/>
      <c r="F170" s="113"/>
      <c r="G170" s="32"/>
      <c r="H170" s="31"/>
      <c r="I170" s="2"/>
      <c r="J170" s="2"/>
      <c r="K170" s="2"/>
      <c r="L170" s="2"/>
      <c r="M170" s="113"/>
      <c r="N170" s="32"/>
      <c r="O170" s="31"/>
      <c r="P170" s="3"/>
      <c r="Q170" s="32"/>
      <c r="R170" s="54"/>
      <c r="S170" s="50"/>
      <c r="T170" s="299"/>
      <c r="U170" s="51"/>
      <c r="V170" s="62"/>
      <c r="W170" s="62"/>
      <c r="X170" s="62"/>
      <c r="Y170" s="62"/>
      <c r="Z170" s="62"/>
      <c r="AA170" s="62"/>
      <c r="AB170" s="62"/>
      <c r="AC170" s="62"/>
      <c r="AD170" s="62"/>
      <c r="AE170" s="61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>
        <v>2</v>
      </c>
      <c r="AT170" s="62"/>
      <c r="AU170" s="62"/>
      <c r="AV170" s="62"/>
      <c r="AW170" s="62"/>
      <c r="AX170" s="62"/>
      <c r="AY170" s="62"/>
      <c r="AZ170" s="62"/>
      <c r="BA170" s="62"/>
      <c r="BB170" s="63"/>
      <c r="BC170" s="61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3"/>
      <c r="BR170" s="61"/>
      <c r="BS170" s="62"/>
      <c r="BT170" s="62"/>
      <c r="BU170" s="62"/>
      <c r="BV170" s="62"/>
      <c r="BW170" s="62"/>
      <c r="BX170" s="62"/>
      <c r="BY170" s="62"/>
      <c r="BZ170" s="62"/>
      <c r="CA170" s="62"/>
      <c r="CB170" s="62"/>
      <c r="CC170" s="62"/>
      <c r="CD170" s="62"/>
      <c r="CE170" s="62"/>
      <c r="CF170" s="62"/>
      <c r="CG170" s="62"/>
      <c r="CH170" s="63"/>
      <c r="CI170" s="61"/>
      <c r="CJ170" s="62"/>
      <c r="CK170" s="62"/>
      <c r="CL170" s="62"/>
      <c r="CM170" s="62"/>
      <c r="CN170" s="62"/>
      <c r="CO170" s="62"/>
      <c r="CP170" s="62"/>
      <c r="CQ170" s="62"/>
      <c r="CR170" s="62"/>
      <c r="CS170" s="62"/>
      <c r="CT170" s="62"/>
      <c r="CU170" s="62"/>
      <c r="CV170" s="62"/>
      <c r="CW170" s="62"/>
      <c r="CX170" s="62"/>
      <c r="CY170" s="63"/>
      <c r="CZ170" s="61"/>
      <c r="DA170" s="62"/>
      <c r="DB170" s="63"/>
      <c r="DC170" s="61"/>
      <c r="DD170" s="62"/>
      <c r="DE170" s="62"/>
      <c r="DF170" s="62"/>
      <c r="DG170" s="62"/>
      <c r="DH170" s="62"/>
      <c r="DI170" s="62"/>
      <c r="DJ170" s="62"/>
      <c r="DK170" s="62"/>
      <c r="DL170" s="62"/>
      <c r="DM170" s="61"/>
      <c r="DN170" s="62"/>
      <c r="DO170" s="63"/>
      <c r="DP170" s="62"/>
      <c r="DQ170" s="63"/>
      <c r="DR170" s="62"/>
      <c r="DS170" s="62"/>
      <c r="DT170" s="62"/>
      <c r="DU170" s="62"/>
      <c r="DV170" s="62"/>
      <c r="DW170" s="62"/>
      <c r="DX170" s="63"/>
      <c r="DY170" s="61"/>
      <c r="DZ170" s="62"/>
      <c r="EA170" s="63"/>
      <c r="EB170" s="61"/>
      <c r="EC170" s="62"/>
      <c r="ED170" s="62"/>
      <c r="EE170" s="62"/>
      <c r="EF170" s="62"/>
      <c r="EG170" s="62"/>
      <c r="EH170" s="62"/>
      <c r="EI170" s="62"/>
      <c r="EJ170" s="63"/>
      <c r="EK170" s="61"/>
      <c r="EL170" s="62"/>
      <c r="EM170" s="63"/>
      <c r="EN170" s="61"/>
      <c r="EO170" s="62"/>
      <c r="EP170" s="62"/>
      <c r="EQ170" s="62"/>
      <c r="ER170" s="62"/>
      <c r="ES170" s="62"/>
      <c r="ET170" s="63"/>
      <c r="EU170" s="62"/>
      <c r="EV170" s="62"/>
      <c r="EW170" s="62"/>
      <c r="EX170" s="61"/>
      <c r="EY170" s="62"/>
      <c r="EZ170" s="62"/>
      <c r="FA170" s="63"/>
      <c r="FB170" s="62"/>
      <c r="FC170" s="63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</row>
    <row r="171" spans="1:193" ht="14.25" x14ac:dyDescent="0.25">
      <c r="A171" s="515"/>
      <c r="B171" s="29" t="str">
        <f>IF(Achats!B169="","",Achats!B169)</f>
        <v>FV 12EH 8x3</v>
      </c>
      <c r="C171" s="67"/>
      <c r="D171" s="514"/>
      <c r="E171" s="2"/>
      <c r="F171" s="113"/>
      <c r="G171" s="32"/>
      <c r="H171" s="31"/>
      <c r="I171" s="2"/>
      <c r="J171" s="2"/>
      <c r="K171" s="2"/>
      <c r="L171" s="2"/>
      <c r="M171" s="113"/>
      <c r="N171" s="32"/>
      <c r="O171" s="31"/>
      <c r="P171" s="3"/>
      <c r="Q171" s="32"/>
      <c r="R171" s="54"/>
      <c r="S171" s="50"/>
      <c r="T171" s="299"/>
      <c r="U171" s="51"/>
      <c r="V171" s="62"/>
      <c r="W171" s="62"/>
      <c r="X171" s="62"/>
      <c r="Y171" s="62"/>
      <c r="Z171" s="62"/>
      <c r="AA171" s="62"/>
      <c r="AB171" s="62"/>
      <c r="AC171" s="62"/>
      <c r="AD171" s="62"/>
      <c r="AE171" s="61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>
        <v>2</v>
      </c>
      <c r="AU171" s="62"/>
      <c r="AV171" s="62"/>
      <c r="AW171" s="62"/>
      <c r="AX171" s="62"/>
      <c r="AY171" s="62"/>
      <c r="AZ171" s="62"/>
      <c r="BA171" s="62"/>
      <c r="BB171" s="63"/>
      <c r="BC171" s="61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3"/>
      <c r="BR171" s="61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3"/>
      <c r="CI171" s="61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3"/>
      <c r="CZ171" s="61"/>
      <c r="DA171" s="62"/>
      <c r="DB171" s="63"/>
      <c r="DC171" s="61"/>
      <c r="DD171" s="62"/>
      <c r="DE171" s="62"/>
      <c r="DF171" s="62"/>
      <c r="DG171" s="62"/>
      <c r="DH171" s="62"/>
      <c r="DI171" s="62"/>
      <c r="DJ171" s="62"/>
      <c r="DK171" s="62"/>
      <c r="DL171" s="62"/>
      <c r="DM171" s="61"/>
      <c r="DN171" s="62"/>
      <c r="DO171" s="63"/>
      <c r="DP171" s="62"/>
      <c r="DQ171" s="63"/>
      <c r="DR171" s="62"/>
      <c r="DS171" s="62"/>
      <c r="DT171" s="62"/>
      <c r="DU171" s="62"/>
      <c r="DV171" s="62"/>
      <c r="DW171" s="62"/>
      <c r="DX171" s="63"/>
      <c r="DY171" s="61"/>
      <c r="DZ171" s="62"/>
      <c r="EA171" s="63"/>
      <c r="EB171" s="61"/>
      <c r="EC171" s="62"/>
      <c r="ED171" s="62"/>
      <c r="EE171" s="62"/>
      <c r="EF171" s="62"/>
      <c r="EG171" s="62"/>
      <c r="EH171" s="62"/>
      <c r="EI171" s="62"/>
      <c r="EJ171" s="63"/>
      <c r="EK171" s="61"/>
      <c r="EL171" s="62"/>
      <c r="EM171" s="63"/>
      <c r="EN171" s="61"/>
      <c r="EO171" s="62"/>
      <c r="EP171" s="62"/>
      <c r="EQ171" s="62"/>
      <c r="ER171" s="62"/>
      <c r="ES171" s="62"/>
      <c r="ET171" s="63"/>
      <c r="EU171" s="62"/>
      <c r="EV171" s="62"/>
      <c r="EW171" s="62"/>
      <c r="EX171" s="61"/>
      <c r="EY171" s="62"/>
      <c r="EZ171" s="62"/>
      <c r="FA171" s="63"/>
      <c r="FB171" s="62"/>
      <c r="FC171" s="63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</row>
    <row r="172" spans="1:193" ht="14.25" x14ac:dyDescent="0.25">
      <c r="A172" s="515"/>
      <c r="B172" s="29" t="str">
        <f>IF(Achats!B170="","",Achats!B170)</f>
        <v>FV 14EH 7x4</v>
      </c>
      <c r="C172" s="67"/>
      <c r="D172" s="514"/>
      <c r="E172" s="2"/>
      <c r="F172" s="113"/>
      <c r="G172" s="32"/>
      <c r="H172" s="31"/>
      <c r="I172" s="2"/>
      <c r="J172" s="2"/>
      <c r="K172" s="2"/>
      <c r="L172" s="2"/>
      <c r="M172" s="113"/>
      <c r="N172" s="32"/>
      <c r="O172" s="31"/>
      <c r="P172" s="3"/>
      <c r="Q172" s="32"/>
      <c r="R172" s="54"/>
      <c r="S172" s="50"/>
      <c r="T172" s="299"/>
      <c r="U172" s="51"/>
      <c r="V172" s="62"/>
      <c r="W172" s="62"/>
      <c r="X172" s="62"/>
      <c r="Y172" s="62"/>
      <c r="Z172" s="62"/>
      <c r="AA172" s="62"/>
      <c r="AB172" s="62"/>
      <c r="AC172" s="62"/>
      <c r="AD172" s="62"/>
      <c r="AE172" s="61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>
        <v>2</v>
      </c>
      <c r="AV172" s="62"/>
      <c r="AW172" s="62"/>
      <c r="AX172" s="62"/>
      <c r="AY172" s="62"/>
      <c r="AZ172" s="62"/>
      <c r="BA172" s="62"/>
      <c r="BB172" s="63"/>
      <c r="BC172" s="61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3"/>
      <c r="BR172" s="61"/>
      <c r="BS172" s="62"/>
      <c r="BT172" s="62"/>
      <c r="BU172" s="62"/>
      <c r="BV172" s="62"/>
      <c r="BW172" s="62"/>
      <c r="BX172" s="62"/>
      <c r="BY172" s="62"/>
      <c r="BZ172" s="62"/>
      <c r="CA172" s="62"/>
      <c r="CB172" s="62"/>
      <c r="CC172" s="62"/>
      <c r="CD172" s="62"/>
      <c r="CE172" s="62"/>
      <c r="CF172" s="62"/>
      <c r="CG172" s="62"/>
      <c r="CH172" s="63"/>
      <c r="CI172" s="61"/>
      <c r="CJ172" s="62"/>
      <c r="CK172" s="62"/>
      <c r="CL172" s="62"/>
      <c r="CM172" s="62"/>
      <c r="CN172" s="62"/>
      <c r="CO172" s="62"/>
      <c r="CP172" s="62"/>
      <c r="CQ172" s="62"/>
      <c r="CR172" s="62"/>
      <c r="CS172" s="62"/>
      <c r="CT172" s="62"/>
      <c r="CU172" s="62"/>
      <c r="CV172" s="62"/>
      <c r="CW172" s="62"/>
      <c r="CX172" s="62"/>
      <c r="CY172" s="63"/>
      <c r="CZ172" s="61"/>
      <c r="DA172" s="62"/>
      <c r="DB172" s="63"/>
      <c r="DC172" s="61"/>
      <c r="DD172" s="62"/>
      <c r="DE172" s="62"/>
      <c r="DF172" s="62"/>
      <c r="DG172" s="62"/>
      <c r="DH172" s="62"/>
      <c r="DI172" s="62"/>
      <c r="DJ172" s="62"/>
      <c r="DK172" s="62"/>
      <c r="DL172" s="62"/>
      <c r="DM172" s="61"/>
      <c r="DN172" s="62"/>
      <c r="DO172" s="63"/>
      <c r="DP172" s="62"/>
      <c r="DQ172" s="63"/>
      <c r="DR172" s="62"/>
      <c r="DS172" s="62"/>
      <c r="DT172" s="62"/>
      <c r="DU172" s="62"/>
      <c r="DV172" s="62"/>
      <c r="DW172" s="62"/>
      <c r="DX172" s="63"/>
      <c r="DY172" s="61"/>
      <c r="DZ172" s="62"/>
      <c r="EA172" s="63"/>
      <c r="EB172" s="61"/>
      <c r="EC172" s="62"/>
      <c r="ED172" s="62"/>
      <c r="EE172" s="62"/>
      <c r="EF172" s="62"/>
      <c r="EG172" s="62"/>
      <c r="EH172" s="62"/>
      <c r="EI172" s="62"/>
      <c r="EJ172" s="63"/>
      <c r="EK172" s="61"/>
      <c r="EL172" s="62"/>
      <c r="EM172" s="63"/>
      <c r="EN172" s="61"/>
      <c r="EO172" s="62"/>
      <c r="EP172" s="62"/>
      <c r="EQ172" s="62"/>
      <c r="ER172" s="62"/>
      <c r="ES172" s="62"/>
      <c r="ET172" s="63"/>
      <c r="EU172" s="62"/>
      <c r="EV172" s="62"/>
      <c r="EW172" s="62"/>
      <c r="EX172" s="61"/>
      <c r="EY172" s="62"/>
      <c r="EZ172" s="62"/>
      <c r="FA172" s="63"/>
      <c r="FB172" s="62"/>
      <c r="FC172" s="63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</row>
    <row r="173" spans="1:193" ht="14.25" x14ac:dyDescent="0.25">
      <c r="A173" s="458"/>
      <c r="B173" s="29" t="str">
        <f>IF(Achats!B171="","",Achats!B171)</f>
        <v>FV 14EH 8x3,5</v>
      </c>
      <c r="C173" s="67"/>
      <c r="D173" s="457"/>
      <c r="E173" s="2"/>
      <c r="F173" s="113"/>
      <c r="G173" s="32"/>
      <c r="H173" s="31"/>
      <c r="I173" s="2"/>
      <c r="J173" s="2"/>
      <c r="K173" s="2"/>
      <c r="L173" s="2"/>
      <c r="M173" s="113"/>
      <c r="N173" s="32"/>
      <c r="O173" s="31"/>
      <c r="P173" s="3"/>
      <c r="Q173" s="32"/>
      <c r="R173" s="54"/>
      <c r="S173" s="50"/>
      <c r="T173" s="299"/>
      <c r="U173" s="51"/>
      <c r="V173" s="62"/>
      <c r="W173" s="62"/>
      <c r="X173" s="62"/>
      <c r="Y173" s="62"/>
      <c r="Z173" s="62"/>
      <c r="AA173" s="62"/>
      <c r="AB173" s="62"/>
      <c r="AC173" s="62"/>
      <c r="AD173" s="62"/>
      <c r="AE173" s="61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>
        <v>2</v>
      </c>
      <c r="AW173" s="62"/>
      <c r="AX173" s="62"/>
      <c r="AY173" s="62"/>
      <c r="AZ173" s="62"/>
      <c r="BA173" s="62"/>
      <c r="BB173" s="63"/>
      <c r="BC173" s="61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3"/>
      <c r="BR173" s="61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2"/>
      <c r="CG173" s="62"/>
      <c r="CH173" s="63"/>
      <c r="CI173" s="61"/>
      <c r="CJ173" s="62"/>
      <c r="CK173" s="62"/>
      <c r="CL173" s="62"/>
      <c r="CM173" s="62"/>
      <c r="CN173" s="62"/>
      <c r="CO173" s="62"/>
      <c r="CP173" s="62"/>
      <c r="CQ173" s="62"/>
      <c r="CR173" s="62"/>
      <c r="CS173" s="62"/>
      <c r="CT173" s="62"/>
      <c r="CU173" s="62"/>
      <c r="CV173" s="62"/>
      <c r="CW173" s="62"/>
      <c r="CX173" s="62"/>
      <c r="CY173" s="63"/>
      <c r="CZ173" s="61"/>
      <c r="DA173" s="62"/>
      <c r="DB173" s="63"/>
      <c r="DC173" s="61"/>
      <c r="DD173" s="62"/>
      <c r="DE173" s="62"/>
      <c r="DF173" s="62"/>
      <c r="DG173" s="62"/>
      <c r="DH173" s="62"/>
      <c r="DI173" s="62"/>
      <c r="DJ173" s="62"/>
      <c r="DK173" s="62"/>
      <c r="DL173" s="62"/>
      <c r="DM173" s="61"/>
      <c r="DN173" s="62"/>
      <c r="DO173" s="63"/>
      <c r="DP173" s="62"/>
      <c r="DQ173" s="63"/>
      <c r="DR173" s="62"/>
      <c r="DS173" s="62"/>
      <c r="DT173" s="62"/>
      <c r="DU173" s="62"/>
      <c r="DV173" s="62"/>
      <c r="DW173" s="62"/>
      <c r="DX173" s="63"/>
      <c r="DY173" s="61"/>
      <c r="DZ173" s="62"/>
      <c r="EA173" s="63"/>
      <c r="EB173" s="61"/>
      <c r="EC173" s="62"/>
      <c r="ED173" s="62"/>
      <c r="EE173" s="62"/>
      <c r="EF173" s="62"/>
      <c r="EG173" s="62"/>
      <c r="EH173" s="62"/>
      <c r="EI173" s="62"/>
      <c r="EJ173" s="63"/>
      <c r="EK173" s="61"/>
      <c r="EL173" s="62"/>
      <c r="EM173" s="63"/>
      <c r="EN173" s="61"/>
      <c r="EO173" s="62"/>
      <c r="EP173" s="62"/>
      <c r="EQ173" s="62"/>
      <c r="ER173" s="62"/>
      <c r="ES173" s="62"/>
      <c r="ET173" s="63"/>
      <c r="EU173" s="62"/>
      <c r="EV173" s="62"/>
      <c r="EW173" s="62"/>
      <c r="EX173" s="61"/>
      <c r="EY173" s="62"/>
      <c r="EZ173" s="62"/>
      <c r="FA173" s="63"/>
      <c r="FB173" s="62"/>
      <c r="FC173" s="63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</row>
    <row r="174" spans="1:193" ht="14.25" x14ac:dyDescent="0.25">
      <c r="A174" s="515"/>
      <c r="B174" s="29" t="str">
        <f>IF(Achats!B172="","",Achats!B172)</f>
        <v>FV 16EH 8x4</v>
      </c>
      <c r="C174" s="67"/>
      <c r="D174" s="514"/>
      <c r="E174" s="2"/>
      <c r="F174" s="113"/>
      <c r="G174" s="32"/>
      <c r="H174" s="31"/>
      <c r="I174" s="2"/>
      <c r="J174" s="2"/>
      <c r="K174" s="2"/>
      <c r="L174" s="2"/>
      <c r="M174" s="113"/>
      <c r="N174" s="32"/>
      <c r="O174" s="31"/>
      <c r="P174" s="3"/>
      <c r="Q174" s="32"/>
      <c r="R174" s="54"/>
      <c r="S174" s="50"/>
      <c r="T174" s="299"/>
      <c r="U174" s="51"/>
      <c r="V174" s="62"/>
      <c r="W174" s="62"/>
      <c r="X174" s="62"/>
      <c r="Y174" s="62"/>
      <c r="Z174" s="62"/>
      <c r="AA174" s="62"/>
      <c r="AB174" s="62"/>
      <c r="AC174" s="62"/>
      <c r="AD174" s="62"/>
      <c r="AE174" s="61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>
        <v>2</v>
      </c>
      <c r="AX174" s="62"/>
      <c r="AY174" s="62"/>
      <c r="AZ174" s="62"/>
      <c r="BA174" s="62"/>
      <c r="BB174" s="63"/>
      <c r="BC174" s="61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3"/>
      <c r="BR174" s="61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2"/>
      <c r="CG174" s="62"/>
      <c r="CH174" s="63"/>
      <c r="CI174" s="61"/>
      <c r="CJ174" s="62"/>
      <c r="CK174" s="62"/>
      <c r="CL174" s="62"/>
      <c r="CM174" s="62"/>
      <c r="CN174" s="62"/>
      <c r="CO174" s="62"/>
      <c r="CP174" s="62"/>
      <c r="CQ174" s="62"/>
      <c r="CR174" s="62"/>
      <c r="CS174" s="62"/>
      <c r="CT174" s="62"/>
      <c r="CU174" s="62"/>
      <c r="CV174" s="62"/>
      <c r="CW174" s="62"/>
      <c r="CX174" s="62"/>
      <c r="CY174" s="63"/>
      <c r="CZ174" s="61"/>
      <c r="DA174" s="62"/>
      <c r="DB174" s="63"/>
      <c r="DC174" s="61"/>
      <c r="DD174" s="62"/>
      <c r="DE174" s="62"/>
      <c r="DF174" s="62"/>
      <c r="DG174" s="62"/>
      <c r="DH174" s="62"/>
      <c r="DI174" s="62"/>
      <c r="DJ174" s="62"/>
      <c r="DK174" s="62"/>
      <c r="DL174" s="62"/>
      <c r="DM174" s="61"/>
      <c r="DN174" s="62"/>
      <c r="DO174" s="63"/>
      <c r="DP174" s="62"/>
      <c r="DQ174" s="63"/>
      <c r="DR174" s="62"/>
      <c r="DS174" s="62"/>
      <c r="DT174" s="62"/>
      <c r="DU174" s="62"/>
      <c r="DV174" s="62"/>
      <c r="DW174" s="62"/>
      <c r="DX174" s="63"/>
      <c r="DY174" s="61"/>
      <c r="DZ174" s="62"/>
      <c r="EA174" s="63"/>
      <c r="EB174" s="61"/>
      <c r="EC174" s="62"/>
      <c r="ED174" s="62"/>
      <c r="EE174" s="62"/>
      <c r="EF174" s="62"/>
      <c r="EG174" s="62"/>
      <c r="EH174" s="62"/>
      <c r="EI174" s="62"/>
      <c r="EJ174" s="63"/>
      <c r="EK174" s="61"/>
      <c r="EL174" s="62"/>
      <c r="EM174" s="63"/>
      <c r="EN174" s="61"/>
      <c r="EO174" s="62"/>
      <c r="EP174" s="62"/>
      <c r="EQ174" s="62"/>
      <c r="ER174" s="62"/>
      <c r="ES174" s="62"/>
      <c r="ET174" s="63"/>
      <c r="EU174" s="62"/>
      <c r="EV174" s="62"/>
      <c r="EW174" s="62"/>
      <c r="EX174" s="61"/>
      <c r="EY174" s="62"/>
      <c r="EZ174" s="62"/>
      <c r="FA174" s="63"/>
      <c r="FB174" s="62"/>
      <c r="FC174" s="63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</row>
    <row r="175" spans="1:193" ht="14.25" x14ac:dyDescent="0.25">
      <c r="A175" s="515"/>
      <c r="B175" s="29" t="str">
        <f>IF(Achats!B173="","",Achats!B173)</f>
        <v>FV 18EH 9x4</v>
      </c>
      <c r="C175" s="67"/>
      <c r="D175" s="514"/>
      <c r="E175" s="2"/>
      <c r="F175" s="113"/>
      <c r="G175" s="32"/>
      <c r="H175" s="31"/>
      <c r="I175" s="2"/>
      <c r="J175" s="2"/>
      <c r="K175" s="2"/>
      <c r="L175" s="2"/>
      <c r="M175" s="113"/>
      <c r="N175" s="32"/>
      <c r="O175" s="31"/>
      <c r="P175" s="3"/>
      <c r="Q175" s="32"/>
      <c r="R175" s="54"/>
      <c r="S175" s="50"/>
      <c r="T175" s="299"/>
      <c r="U175" s="51"/>
      <c r="V175" s="62"/>
      <c r="W175" s="62"/>
      <c r="X175" s="62"/>
      <c r="Y175" s="62"/>
      <c r="Z175" s="62"/>
      <c r="AA175" s="62"/>
      <c r="AB175" s="62"/>
      <c r="AC175" s="62"/>
      <c r="AD175" s="62"/>
      <c r="AE175" s="61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>
        <v>2</v>
      </c>
      <c r="AY175" s="62"/>
      <c r="AZ175" s="62"/>
      <c r="BA175" s="62"/>
      <c r="BB175" s="63"/>
      <c r="BC175" s="61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3"/>
      <c r="BR175" s="61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3"/>
      <c r="CI175" s="61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3"/>
      <c r="CZ175" s="61"/>
      <c r="DA175" s="62"/>
      <c r="DB175" s="63"/>
      <c r="DC175" s="61"/>
      <c r="DD175" s="62"/>
      <c r="DE175" s="62"/>
      <c r="DF175" s="62"/>
      <c r="DG175" s="62"/>
      <c r="DH175" s="62"/>
      <c r="DI175" s="62"/>
      <c r="DJ175" s="62"/>
      <c r="DK175" s="62"/>
      <c r="DL175" s="62"/>
      <c r="DM175" s="61"/>
      <c r="DN175" s="62"/>
      <c r="DO175" s="63"/>
      <c r="DP175" s="62"/>
      <c r="DQ175" s="63"/>
      <c r="DR175" s="62"/>
      <c r="DS175" s="62"/>
      <c r="DT175" s="62"/>
      <c r="DU175" s="62"/>
      <c r="DV175" s="62"/>
      <c r="DW175" s="62"/>
      <c r="DX175" s="63"/>
      <c r="DY175" s="61"/>
      <c r="DZ175" s="62"/>
      <c r="EA175" s="63"/>
      <c r="EB175" s="61"/>
      <c r="EC175" s="62"/>
      <c r="ED175" s="62"/>
      <c r="EE175" s="62"/>
      <c r="EF175" s="62"/>
      <c r="EG175" s="62"/>
      <c r="EH175" s="62"/>
      <c r="EI175" s="62"/>
      <c r="EJ175" s="63"/>
      <c r="EK175" s="61"/>
      <c r="EL175" s="62"/>
      <c r="EM175" s="63"/>
      <c r="EN175" s="61"/>
      <c r="EO175" s="62"/>
      <c r="EP175" s="62"/>
      <c r="EQ175" s="62"/>
      <c r="ER175" s="62"/>
      <c r="ES175" s="62"/>
      <c r="ET175" s="63"/>
      <c r="EU175" s="62"/>
      <c r="EV175" s="62"/>
      <c r="EW175" s="62"/>
      <c r="EX175" s="61"/>
      <c r="EY175" s="62"/>
      <c r="EZ175" s="62"/>
      <c r="FA175" s="63"/>
      <c r="FB175" s="62"/>
      <c r="FC175" s="63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</row>
    <row r="176" spans="1:193" ht="14.25" x14ac:dyDescent="0.25">
      <c r="A176" s="458"/>
      <c r="B176" s="29" t="str">
        <f>IF(Achats!B174="","",Achats!B174)</f>
        <v>FV 18EH 8x4,5</v>
      </c>
      <c r="C176" s="67"/>
      <c r="D176" s="457"/>
      <c r="E176" s="2"/>
      <c r="F176" s="113"/>
      <c r="G176" s="32"/>
      <c r="H176" s="31"/>
      <c r="I176" s="2"/>
      <c r="J176" s="2"/>
      <c r="K176" s="2"/>
      <c r="L176" s="2"/>
      <c r="M176" s="113"/>
      <c r="N176" s="32"/>
      <c r="O176" s="31"/>
      <c r="P176" s="3"/>
      <c r="Q176" s="32"/>
      <c r="R176" s="54"/>
      <c r="S176" s="50"/>
      <c r="T176" s="299"/>
      <c r="U176" s="51"/>
      <c r="V176" s="62"/>
      <c r="W176" s="62"/>
      <c r="X176" s="62"/>
      <c r="Y176" s="62"/>
      <c r="Z176" s="62"/>
      <c r="AA176" s="62"/>
      <c r="AB176" s="62"/>
      <c r="AC176" s="62"/>
      <c r="AD176" s="62"/>
      <c r="AE176" s="61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>
        <v>2</v>
      </c>
      <c r="AZ176" s="62"/>
      <c r="BA176" s="62"/>
      <c r="BB176" s="63"/>
      <c r="BC176" s="61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3"/>
      <c r="BR176" s="61"/>
      <c r="BS176" s="62"/>
      <c r="BT176" s="62"/>
      <c r="BU176" s="62"/>
      <c r="BV176" s="62"/>
      <c r="BW176" s="62"/>
      <c r="BX176" s="62"/>
      <c r="BY176" s="62"/>
      <c r="BZ176" s="62"/>
      <c r="CA176" s="62"/>
      <c r="CB176" s="62"/>
      <c r="CC176" s="62"/>
      <c r="CD176" s="62"/>
      <c r="CE176" s="62"/>
      <c r="CF176" s="62"/>
      <c r="CG176" s="62"/>
      <c r="CH176" s="63"/>
      <c r="CI176" s="61"/>
      <c r="CJ176" s="62"/>
      <c r="CK176" s="62"/>
      <c r="CL176" s="62"/>
      <c r="CM176" s="62"/>
      <c r="CN176" s="62"/>
      <c r="CO176" s="62"/>
      <c r="CP176" s="62"/>
      <c r="CQ176" s="62"/>
      <c r="CR176" s="62"/>
      <c r="CS176" s="62"/>
      <c r="CT176" s="62"/>
      <c r="CU176" s="62"/>
      <c r="CV176" s="62"/>
      <c r="CW176" s="62"/>
      <c r="CX176" s="62"/>
      <c r="CY176" s="63"/>
      <c r="CZ176" s="61"/>
      <c r="DA176" s="62"/>
      <c r="DB176" s="63"/>
      <c r="DC176" s="61"/>
      <c r="DD176" s="62"/>
      <c r="DE176" s="62"/>
      <c r="DF176" s="62"/>
      <c r="DG176" s="62"/>
      <c r="DH176" s="62"/>
      <c r="DI176" s="62"/>
      <c r="DJ176" s="62"/>
      <c r="DK176" s="62"/>
      <c r="DL176" s="62"/>
      <c r="DM176" s="61"/>
      <c r="DN176" s="62"/>
      <c r="DO176" s="63"/>
      <c r="DP176" s="62"/>
      <c r="DQ176" s="63"/>
      <c r="DR176" s="62"/>
      <c r="DS176" s="62"/>
      <c r="DT176" s="62"/>
      <c r="DU176" s="62"/>
      <c r="DV176" s="62"/>
      <c r="DW176" s="62"/>
      <c r="DX176" s="63"/>
      <c r="DY176" s="61"/>
      <c r="DZ176" s="62"/>
      <c r="EA176" s="63"/>
      <c r="EB176" s="61"/>
      <c r="EC176" s="62"/>
      <c r="ED176" s="62"/>
      <c r="EE176" s="62"/>
      <c r="EF176" s="62"/>
      <c r="EG176" s="62"/>
      <c r="EH176" s="62"/>
      <c r="EI176" s="62"/>
      <c r="EJ176" s="63"/>
      <c r="EK176" s="61"/>
      <c r="EL176" s="62"/>
      <c r="EM176" s="63"/>
      <c r="EN176" s="61"/>
      <c r="EO176" s="62"/>
      <c r="EP176" s="62"/>
      <c r="EQ176" s="62"/>
      <c r="ER176" s="62"/>
      <c r="ES176" s="62"/>
      <c r="ET176" s="63"/>
      <c r="EU176" s="62"/>
      <c r="EV176" s="62"/>
      <c r="EW176" s="62"/>
      <c r="EX176" s="61"/>
      <c r="EY176" s="62"/>
      <c r="EZ176" s="62"/>
      <c r="FA176" s="63"/>
      <c r="FB176" s="62"/>
      <c r="FC176" s="63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</row>
    <row r="177" spans="1:193" ht="14.25" x14ac:dyDescent="0.25">
      <c r="A177" s="458"/>
      <c r="B177" s="29" t="str">
        <f>IF(Achats!B175="","",Achats!B175)</f>
        <v>FV 20EH 8x5</v>
      </c>
      <c r="C177" s="67"/>
      <c r="D177" s="457"/>
      <c r="E177" s="2"/>
      <c r="F177" s="113"/>
      <c r="G177" s="32"/>
      <c r="H177" s="31"/>
      <c r="I177" s="2"/>
      <c r="J177" s="2"/>
      <c r="K177" s="2"/>
      <c r="L177" s="2"/>
      <c r="M177" s="113"/>
      <c r="N177" s="32"/>
      <c r="O177" s="31"/>
      <c r="P177" s="3"/>
      <c r="Q177" s="32"/>
      <c r="R177" s="54"/>
      <c r="S177" s="50"/>
      <c r="T177" s="299"/>
      <c r="U177" s="51"/>
      <c r="V177" s="62"/>
      <c r="W177" s="62"/>
      <c r="X177" s="62"/>
      <c r="Y177" s="62"/>
      <c r="Z177" s="62"/>
      <c r="AA177" s="62"/>
      <c r="AB177" s="62"/>
      <c r="AC177" s="62"/>
      <c r="AD177" s="62"/>
      <c r="AE177" s="61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>
        <v>2</v>
      </c>
      <c r="BA177" s="62"/>
      <c r="BB177" s="63"/>
      <c r="BC177" s="61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3"/>
      <c r="BR177" s="61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2"/>
      <c r="CG177" s="62"/>
      <c r="CH177" s="63"/>
      <c r="CI177" s="61"/>
      <c r="CJ177" s="62"/>
      <c r="CK177" s="62"/>
      <c r="CL177" s="62"/>
      <c r="CM177" s="62"/>
      <c r="CN177" s="62"/>
      <c r="CO177" s="62"/>
      <c r="CP177" s="62"/>
      <c r="CQ177" s="62"/>
      <c r="CR177" s="62"/>
      <c r="CS177" s="62"/>
      <c r="CT177" s="62"/>
      <c r="CU177" s="62"/>
      <c r="CV177" s="62"/>
      <c r="CW177" s="62"/>
      <c r="CX177" s="62"/>
      <c r="CY177" s="63"/>
      <c r="CZ177" s="61"/>
      <c r="DA177" s="62"/>
      <c r="DB177" s="63"/>
      <c r="DC177" s="61"/>
      <c r="DD177" s="62"/>
      <c r="DE177" s="62"/>
      <c r="DF177" s="62"/>
      <c r="DG177" s="62"/>
      <c r="DH177" s="62"/>
      <c r="DI177" s="62"/>
      <c r="DJ177" s="62"/>
      <c r="DK177" s="62"/>
      <c r="DL177" s="62"/>
      <c r="DM177" s="61"/>
      <c r="DN177" s="62"/>
      <c r="DO177" s="63"/>
      <c r="DP177" s="62"/>
      <c r="DQ177" s="63"/>
      <c r="DR177" s="62"/>
      <c r="DS177" s="62"/>
      <c r="DT177" s="62"/>
      <c r="DU177" s="62"/>
      <c r="DV177" s="62"/>
      <c r="DW177" s="62"/>
      <c r="DX177" s="63"/>
      <c r="DY177" s="61"/>
      <c r="DZ177" s="62"/>
      <c r="EA177" s="63"/>
      <c r="EB177" s="61"/>
      <c r="EC177" s="62"/>
      <c r="ED177" s="62"/>
      <c r="EE177" s="62"/>
      <c r="EF177" s="62"/>
      <c r="EG177" s="62"/>
      <c r="EH177" s="62"/>
      <c r="EI177" s="62"/>
      <c r="EJ177" s="63"/>
      <c r="EK177" s="61"/>
      <c r="EL177" s="62"/>
      <c r="EM177" s="63"/>
      <c r="EN177" s="61"/>
      <c r="EO177" s="62"/>
      <c r="EP177" s="62"/>
      <c r="EQ177" s="62"/>
      <c r="ER177" s="62"/>
      <c r="ES177" s="62"/>
      <c r="ET177" s="63"/>
      <c r="EU177" s="62"/>
      <c r="EV177" s="62"/>
      <c r="EW177" s="62"/>
      <c r="EX177" s="61"/>
      <c r="EY177" s="62"/>
      <c r="EZ177" s="62"/>
      <c r="FA177" s="63"/>
      <c r="FB177" s="62"/>
      <c r="FC177" s="63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</row>
    <row r="178" spans="1:193" ht="14.25" x14ac:dyDescent="0.25">
      <c r="A178" s="515"/>
      <c r="B178" s="29" t="str">
        <f>IF(Achats!B176="","",Achats!B176)</f>
        <v>FV 20EH 10x4</v>
      </c>
      <c r="C178" s="67"/>
      <c r="D178" s="514"/>
      <c r="E178" s="2"/>
      <c r="F178" s="113"/>
      <c r="G178" s="32"/>
      <c r="H178" s="31"/>
      <c r="I178" s="2"/>
      <c r="J178" s="2"/>
      <c r="K178" s="2"/>
      <c r="L178" s="2"/>
      <c r="M178" s="113"/>
      <c r="N178" s="32"/>
      <c r="O178" s="31"/>
      <c r="P178" s="3"/>
      <c r="Q178" s="32"/>
      <c r="R178" s="54"/>
      <c r="S178" s="50"/>
      <c r="T178" s="299"/>
      <c r="U178" s="51"/>
      <c r="V178" s="62"/>
      <c r="W178" s="62"/>
      <c r="X178" s="62"/>
      <c r="Y178" s="62"/>
      <c r="Z178" s="62"/>
      <c r="AA178" s="62"/>
      <c r="AB178" s="62"/>
      <c r="AC178" s="62"/>
      <c r="AD178" s="62"/>
      <c r="AE178" s="61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>
        <v>2</v>
      </c>
      <c r="BB178" s="63"/>
      <c r="BC178" s="61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3"/>
      <c r="BR178" s="61"/>
      <c r="BS178" s="62"/>
      <c r="BT178" s="62"/>
      <c r="BU178" s="62"/>
      <c r="BV178" s="62"/>
      <c r="BW178" s="62"/>
      <c r="BX178" s="62"/>
      <c r="BY178" s="62"/>
      <c r="BZ178" s="62"/>
      <c r="CA178" s="62"/>
      <c r="CB178" s="62"/>
      <c r="CC178" s="62"/>
      <c r="CD178" s="62"/>
      <c r="CE178" s="62"/>
      <c r="CF178" s="62"/>
      <c r="CG178" s="62"/>
      <c r="CH178" s="63"/>
      <c r="CI178" s="61"/>
      <c r="CJ178" s="62"/>
      <c r="CK178" s="62"/>
      <c r="CL178" s="62"/>
      <c r="CM178" s="62"/>
      <c r="CN178" s="62"/>
      <c r="CO178" s="62"/>
      <c r="CP178" s="62"/>
      <c r="CQ178" s="62"/>
      <c r="CR178" s="62"/>
      <c r="CS178" s="62"/>
      <c r="CT178" s="62"/>
      <c r="CU178" s="62"/>
      <c r="CV178" s="62"/>
      <c r="CW178" s="62"/>
      <c r="CX178" s="62"/>
      <c r="CY178" s="63"/>
      <c r="CZ178" s="61"/>
      <c r="DA178" s="62"/>
      <c r="DB178" s="63"/>
      <c r="DC178" s="61"/>
      <c r="DD178" s="62"/>
      <c r="DE178" s="62"/>
      <c r="DF178" s="62"/>
      <c r="DG178" s="62"/>
      <c r="DH178" s="62"/>
      <c r="DI178" s="62"/>
      <c r="DJ178" s="62"/>
      <c r="DK178" s="62"/>
      <c r="DL178" s="62"/>
      <c r="DM178" s="61"/>
      <c r="DN178" s="62"/>
      <c r="DO178" s="63"/>
      <c r="DP178" s="62"/>
      <c r="DQ178" s="63"/>
      <c r="DR178" s="62"/>
      <c r="DS178" s="62"/>
      <c r="DT178" s="62"/>
      <c r="DU178" s="62"/>
      <c r="DV178" s="62"/>
      <c r="DW178" s="62"/>
      <c r="DX178" s="63"/>
      <c r="DY178" s="61"/>
      <c r="DZ178" s="62"/>
      <c r="EA178" s="63"/>
      <c r="EB178" s="61"/>
      <c r="EC178" s="62"/>
      <c r="ED178" s="62"/>
      <c r="EE178" s="62"/>
      <c r="EF178" s="62"/>
      <c r="EG178" s="62"/>
      <c r="EH178" s="62"/>
      <c r="EI178" s="62"/>
      <c r="EJ178" s="63"/>
      <c r="EK178" s="61"/>
      <c r="EL178" s="62"/>
      <c r="EM178" s="63"/>
      <c r="EN178" s="61"/>
      <c r="EO178" s="62"/>
      <c r="EP178" s="62"/>
      <c r="EQ178" s="62"/>
      <c r="ER178" s="62"/>
      <c r="ES178" s="62"/>
      <c r="ET178" s="63"/>
      <c r="EU178" s="62"/>
      <c r="EV178" s="62"/>
      <c r="EW178" s="62"/>
      <c r="EX178" s="61"/>
      <c r="EY178" s="62"/>
      <c r="EZ178" s="62"/>
      <c r="FA178" s="63"/>
      <c r="FB178" s="62"/>
      <c r="FC178" s="63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</row>
    <row r="179" spans="1:193" s="14" customFormat="1" ht="14.25" x14ac:dyDescent="0.25">
      <c r="A179" s="458"/>
      <c r="B179" s="163" t="str">
        <f>IF(Achats!B177="","",Achats!B177)</f>
        <v/>
      </c>
      <c r="C179" s="67"/>
      <c r="D179" s="180"/>
      <c r="E179" s="75"/>
      <c r="F179" s="166"/>
      <c r="G179" s="167"/>
      <c r="H179" s="164"/>
      <c r="I179" s="75"/>
      <c r="J179" s="75"/>
      <c r="K179" s="75"/>
      <c r="L179" s="75"/>
      <c r="M179" s="166"/>
      <c r="N179" s="167"/>
      <c r="O179" s="164"/>
      <c r="P179" s="75"/>
      <c r="Q179" s="167"/>
      <c r="R179" s="168"/>
      <c r="S179" s="169"/>
      <c r="T179" s="300"/>
      <c r="U179" s="170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1"/>
      <c r="AF179" s="172"/>
      <c r="AG179" s="172"/>
      <c r="AH179" s="172"/>
      <c r="AI179" s="172"/>
      <c r="AJ179" s="172"/>
      <c r="AK179" s="172"/>
      <c r="AL179" s="172"/>
      <c r="AM179" s="172"/>
      <c r="AN179" s="172"/>
      <c r="AO179" s="172"/>
      <c r="AP179" s="172"/>
      <c r="AQ179" s="172"/>
      <c r="AR179" s="172"/>
      <c r="AS179" s="172"/>
      <c r="AT179" s="172"/>
      <c r="AU179" s="172"/>
      <c r="AV179" s="172"/>
      <c r="AW179" s="172"/>
      <c r="AX179" s="172"/>
      <c r="AY179" s="172"/>
      <c r="AZ179" s="172"/>
      <c r="BA179" s="172"/>
      <c r="BB179" s="173"/>
      <c r="BC179" s="171"/>
      <c r="BD179" s="172"/>
      <c r="BE179" s="172"/>
      <c r="BF179" s="172"/>
      <c r="BG179" s="172"/>
      <c r="BH179" s="172"/>
      <c r="BI179" s="172"/>
      <c r="BJ179" s="172"/>
      <c r="BK179" s="172"/>
      <c r="BL179" s="172"/>
      <c r="BM179" s="172"/>
      <c r="BN179" s="172"/>
      <c r="BO179" s="172"/>
      <c r="BP179" s="172"/>
      <c r="BQ179" s="173"/>
      <c r="BR179" s="171"/>
      <c r="BS179" s="172"/>
      <c r="BT179" s="172"/>
      <c r="BU179" s="172"/>
      <c r="BV179" s="172"/>
      <c r="BW179" s="172"/>
      <c r="BX179" s="172"/>
      <c r="BY179" s="172"/>
      <c r="BZ179" s="172"/>
      <c r="CA179" s="172"/>
      <c r="CB179" s="172"/>
      <c r="CC179" s="172"/>
      <c r="CD179" s="172"/>
      <c r="CE179" s="172"/>
      <c r="CF179" s="172"/>
      <c r="CG179" s="172"/>
      <c r="CH179" s="173"/>
      <c r="CI179" s="171"/>
      <c r="CJ179" s="172"/>
      <c r="CK179" s="172"/>
      <c r="CL179" s="172"/>
      <c r="CM179" s="172"/>
      <c r="CN179" s="172"/>
      <c r="CO179" s="172"/>
      <c r="CP179" s="172"/>
      <c r="CQ179" s="172"/>
      <c r="CR179" s="172"/>
      <c r="CS179" s="172"/>
      <c r="CT179" s="172"/>
      <c r="CU179" s="172"/>
      <c r="CV179" s="172"/>
      <c r="CW179" s="172"/>
      <c r="CX179" s="172"/>
      <c r="CY179" s="173"/>
      <c r="CZ179" s="171"/>
      <c r="DA179" s="172"/>
      <c r="DB179" s="173"/>
      <c r="DC179" s="171"/>
      <c r="DD179" s="172"/>
      <c r="DE179" s="172"/>
      <c r="DF179" s="172"/>
      <c r="DG179" s="172"/>
      <c r="DH179" s="172"/>
      <c r="DI179" s="172"/>
      <c r="DJ179" s="172"/>
      <c r="DK179" s="172"/>
      <c r="DL179" s="172"/>
      <c r="DM179" s="171"/>
      <c r="DN179" s="172"/>
      <c r="DO179" s="173"/>
      <c r="DP179" s="172"/>
      <c r="DQ179" s="173"/>
      <c r="DR179" s="172"/>
      <c r="DS179" s="172"/>
      <c r="DT179" s="172"/>
      <c r="DU179" s="172"/>
      <c r="DV179" s="172"/>
      <c r="DW179" s="172"/>
      <c r="DX179" s="173"/>
      <c r="DY179" s="171"/>
      <c r="DZ179" s="172"/>
      <c r="EA179" s="173"/>
      <c r="EB179" s="171"/>
      <c r="EC179" s="172"/>
      <c r="ED179" s="172"/>
      <c r="EE179" s="172"/>
      <c r="EF179" s="172"/>
      <c r="EG179" s="172"/>
      <c r="EH179" s="172"/>
      <c r="EI179" s="172"/>
      <c r="EJ179" s="173"/>
      <c r="EK179" s="171"/>
      <c r="EL179" s="172"/>
      <c r="EM179" s="173"/>
      <c r="EN179" s="171"/>
      <c r="EO179" s="172"/>
      <c r="EP179" s="172"/>
      <c r="EQ179" s="172"/>
      <c r="ER179" s="172"/>
      <c r="ES179" s="172"/>
      <c r="ET179" s="173"/>
      <c r="EU179" s="172"/>
      <c r="EV179" s="172"/>
      <c r="EW179" s="172"/>
      <c r="EX179" s="171"/>
      <c r="EY179" s="172"/>
      <c r="EZ179" s="172"/>
      <c r="FA179" s="173"/>
      <c r="FB179" s="172"/>
      <c r="FC179" s="173"/>
    </row>
    <row r="180" spans="1:193" ht="14.25" x14ac:dyDescent="0.25">
      <c r="A180" s="458"/>
      <c r="B180" s="29" t="str">
        <f>IF(Achats!B178="","",Achats!B178)</f>
        <v>FH 2EH</v>
      </c>
      <c r="C180" s="67"/>
      <c r="D180" s="457"/>
      <c r="E180" s="2"/>
      <c r="F180" s="113"/>
      <c r="G180" s="32"/>
      <c r="H180" s="31"/>
      <c r="I180" s="2"/>
      <c r="J180" s="2"/>
      <c r="K180" s="2"/>
      <c r="L180" s="2"/>
      <c r="M180" s="113"/>
      <c r="N180" s="32"/>
      <c r="O180" s="31"/>
      <c r="P180" s="3"/>
      <c r="Q180" s="32"/>
      <c r="R180" s="54"/>
      <c r="S180" s="52"/>
      <c r="T180" s="298"/>
      <c r="U180" s="53"/>
      <c r="V180" s="62"/>
      <c r="W180" s="62"/>
      <c r="X180" s="62"/>
      <c r="Y180" s="62"/>
      <c r="Z180" s="62"/>
      <c r="AA180" s="62"/>
      <c r="AB180" s="62"/>
      <c r="AC180" s="62"/>
      <c r="AD180" s="62"/>
      <c r="AE180" s="61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3"/>
      <c r="BC180" s="61">
        <v>2</v>
      </c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3"/>
      <c r="BR180" s="61"/>
      <c r="BS180" s="62"/>
      <c r="BT180" s="62"/>
      <c r="BU180" s="62"/>
      <c r="BV180" s="62"/>
      <c r="BW180" s="62"/>
      <c r="BX180" s="62"/>
      <c r="BY180" s="62"/>
      <c r="BZ180" s="62"/>
      <c r="CA180" s="62"/>
      <c r="CB180" s="62"/>
      <c r="CC180" s="62"/>
      <c r="CD180" s="62"/>
      <c r="CE180" s="62"/>
      <c r="CF180" s="62"/>
      <c r="CG180" s="62"/>
      <c r="CH180" s="63"/>
      <c r="CI180" s="61"/>
      <c r="CJ180" s="62"/>
      <c r="CK180" s="62"/>
      <c r="CL180" s="62"/>
      <c r="CM180" s="62"/>
      <c r="CN180" s="62"/>
      <c r="CO180" s="62"/>
      <c r="CP180" s="62"/>
      <c r="CQ180" s="62"/>
      <c r="CR180" s="62"/>
      <c r="CS180" s="62"/>
      <c r="CT180" s="62"/>
      <c r="CU180" s="62"/>
      <c r="CV180" s="62"/>
      <c r="CW180" s="62"/>
      <c r="CX180" s="62"/>
      <c r="CY180" s="63"/>
      <c r="CZ180" s="61"/>
      <c r="DA180" s="62"/>
      <c r="DB180" s="63"/>
      <c r="DC180" s="61"/>
      <c r="DD180" s="62"/>
      <c r="DE180" s="62"/>
      <c r="DF180" s="62"/>
      <c r="DG180" s="62"/>
      <c r="DH180" s="62"/>
      <c r="DI180" s="62"/>
      <c r="DJ180" s="62"/>
      <c r="DK180" s="62"/>
      <c r="DL180" s="62"/>
      <c r="DM180" s="61"/>
      <c r="DN180" s="62"/>
      <c r="DO180" s="63"/>
      <c r="DP180" s="62"/>
      <c r="DQ180" s="63"/>
      <c r="DR180" s="62"/>
      <c r="DS180" s="62"/>
      <c r="DT180" s="62"/>
      <c r="DU180" s="62"/>
      <c r="DV180" s="62"/>
      <c r="DW180" s="62"/>
      <c r="DX180" s="63"/>
      <c r="DY180" s="61"/>
      <c r="DZ180" s="62"/>
      <c r="EA180" s="63"/>
      <c r="EB180" s="61"/>
      <c r="EC180" s="62"/>
      <c r="ED180" s="62"/>
      <c r="EE180" s="62"/>
      <c r="EF180" s="62"/>
      <c r="EG180" s="62"/>
      <c r="EH180" s="62"/>
      <c r="EI180" s="62"/>
      <c r="EJ180" s="63"/>
      <c r="EK180" s="61"/>
      <c r="EL180" s="62"/>
      <c r="EM180" s="63"/>
      <c r="EN180" s="61"/>
      <c r="EO180" s="62"/>
      <c r="EP180" s="62"/>
      <c r="EQ180" s="62"/>
      <c r="ER180" s="62"/>
      <c r="ES180" s="62"/>
      <c r="ET180" s="63"/>
      <c r="EU180" s="62"/>
      <c r="EV180" s="62"/>
      <c r="EW180" s="62"/>
      <c r="EX180" s="61"/>
      <c r="EY180" s="62"/>
      <c r="EZ180" s="62"/>
      <c r="FA180" s="63"/>
      <c r="FB180" s="62"/>
      <c r="FC180" s="63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</row>
    <row r="181" spans="1:193" ht="14.25" x14ac:dyDescent="0.25">
      <c r="A181" s="515"/>
      <c r="B181" s="29" t="str">
        <f>IF(Achats!B179="","",Achats!B179)</f>
        <v>FH 3EH</v>
      </c>
      <c r="C181" s="67"/>
      <c r="D181" s="514"/>
      <c r="E181" s="2"/>
      <c r="F181" s="113"/>
      <c r="G181" s="32"/>
      <c r="H181" s="31"/>
      <c r="I181" s="2"/>
      <c r="J181" s="2"/>
      <c r="K181" s="2"/>
      <c r="L181" s="2"/>
      <c r="M181" s="113"/>
      <c r="N181" s="32"/>
      <c r="O181" s="31"/>
      <c r="P181" s="3"/>
      <c r="Q181" s="32"/>
      <c r="R181" s="54"/>
      <c r="S181" s="52"/>
      <c r="T181" s="298"/>
      <c r="U181" s="53"/>
      <c r="V181" s="62"/>
      <c r="W181" s="62"/>
      <c r="X181" s="62"/>
      <c r="Y181" s="62"/>
      <c r="Z181" s="62"/>
      <c r="AA181" s="62"/>
      <c r="AB181" s="62"/>
      <c r="AC181" s="62"/>
      <c r="AD181" s="62"/>
      <c r="AE181" s="61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3"/>
      <c r="BC181" s="61"/>
      <c r="BD181" s="62">
        <v>2</v>
      </c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3"/>
      <c r="BR181" s="61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2"/>
      <c r="CG181" s="62"/>
      <c r="CH181" s="63"/>
      <c r="CI181" s="61"/>
      <c r="CJ181" s="62"/>
      <c r="CK181" s="62"/>
      <c r="CL181" s="62"/>
      <c r="CM181" s="62"/>
      <c r="CN181" s="62"/>
      <c r="CO181" s="62"/>
      <c r="CP181" s="62"/>
      <c r="CQ181" s="62"/>
      <c r="CR181" s="62"/>
      <c r="CS181" s="62"/>
      <c r="CT181" s="62"/>
      <c r="CU181" s="62"/>
      <c r="CV181" s="62"/>
      <c r="CW181" s="62"/>
      <c r="CX181" s="62"/>
      <c r="CY181" s="63"/>
      <c r="CZ181" s="61"/>
      <c r="DA181" s="62"/>
      <c r="DB181" s="63"/>
      <c r="DC181" s="61"/>
      <c r="DD181" s="62"/>
      <c r="DE181" s="62"/>
      <c r="DF181" s="62"/>
      <c r="DG181" s="62"/>
      <c r="DH181" s="62"/>
      <c r="DI181" s="62"/>
      <c r="DJ181" s="62"/>
      <c r="DK181" s="62"/>
      <c r="DL181" s="62"/>
      <c r="DM181" s="61"/>
      <c r="DN181" s="62"/>
      <c r="DO181" s="63"/>
      <c r="DP181" s="62"/>
      <c r="DQ181" s="63"/>
      <c r="DR181" s="62"/>
      <c r="DS181" s="62"/>
      <c r="DT181" s="62"/>
      <c r="DU181" s="62"/>
      <c r="DV181" s="62"/>
      <c r="DW181" s="62"/>
      <c r="DX181" s="63"/>
      <c r="DY181" s="61"/>
      <c r="DZ181" s="62"/>
      <c r="EA181" s="63"/>
      <c r="EB181" s="61"/>
      <c r="EC181" s="62"/>
      <c r="ED181" s="62"/>
      <c r="EE181" s="62"/>
      <c r="EF181" s="62"/>
      <c r="EG181" s="62"/>
      <c r="EH181" s="62"/>
      <c r="EI181" s="62"/>
      <c r="EJ181" s="63"/>
      <c r="EK181" s="61"/>
      <c r="EL181" s="62"/>
      <c r="EM181" s="63"/>
      <c r="EN181" s="61"/>
      <c r="EO181" s="62"/>
      <c r="EP181" s="62"/>
      <c r="EQ181" s="62"/>
      <c r="ER181" s="62"/>
      <c r="ES181" s="62"/>
      <c r="ET181" s="63"/>
      <c r="EU181" s="62"/>
      <c r="EV181" s="62"/>
      <c r="EW181" s="62"/>
      <c r="EX181" s="61"/>
      <c r="EY181" s="62"/>
      <c r="EZ181" s="62"/>
      <c r="FA181" s="63"/>
      <c r="FB181" s="62"/>
      <c r="FC181" s="63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</row>
    <row r="182" spans="1:193" ht="14.25" x14ac:dyDescent="0.25">
      <c r="A182" s="458"/>
      <c r="B182" s="29" t="str">
        <f>IF(Achats!B180="","",Achats!B180)</f>
        <v>FH 4EH</v>
      </c>
      <c r="C182" s="67"/>
      <c r="D182" s="457"/>
      <c r="E182" s="2"/>
      <c r="F182" s="113"/>
      <c r="G182" s="32"/>
      <c r="H182" s="31"/>
      <c r="I182" s="2"/>
      <c r="J182" s="2"/>
      <c r="K182" s="2"/>
      <c r="L182" s="2"/>
      <c r="M182" s="113"/>
      <c r="N182" s="32"/>
      <c r="O182" s="31"/>
      <c r="P182" s="3"/>
      <c r="Q182" s="32"/>
      <c r="R182" s="54"/>
      <c r="S182" s="50"/>
      <c r="T182" s="299"/>
      <c r="U182" s="51"/>
      <c r="V182" s="62"/>
      <c r="W182" s="62"/>
      <c r="X182" s="62"/>
      <c r="Y182" s="62"/>
      <c r="Z182" s="62"/>
      <c r="AA182" s="62"/>
      <c r="AB182" s="62"/>
      <c r="AC182" s="62"/>
      <c r="AD182" s="62"/>
      <c r="AE182" s="61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3"/>
      <c r="BC182" s="61"/>
      <c r="BD182" s="62"/>
      <c r="BE182" s="62">
        <v>2</v>
      </c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3"/>
      <c r="BR182" s="61"/>
      <c r="BS182" s="62"/>
      <c r="BT182" s="62"/>
      <c r="BU182" s="62"/>
      <c r="BV182" s="62"/>
      <c r="BW182" s="62"/>
      <c r="BX182" s="62"/>
      <c r="BY182" s="62"/>
      <c r="BZ182" s="62"/>
      <c r="CA182" s="62"/>
      <c r="CB182" s="62"/>
      <c r="CC182" s="62"/>
      <c r="CD182" s="62"/>
      <c r="CE182" s="62"/>
      <c r="CF182" s="62"/>
      <c r="CG182" s="62"/>
      <c r="CH182" s="63"/>
      <c r="CI182" s="61"/>
      <c r="CJ182" s="62"/>
      <c r="CK182" s="62"/>
      <c r="CL182" s="62"/>
      <c r="CM182" s="62"/>
      <c r="CN182" s="62"/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3"/>
      <c r="CZ182" s="61"/>
      <c r="DA182" s="62"/>
      <c r="DB182" s="63"/>
      <c r="DC182" s="61"/>
      <c r="DD182" s="62"/>
      <c r="DE182" s="62"/>
      <c r="DF182" s="62"/>
      <c r="DG182" s="62"/>
      <c r="DH182" s="62"/>
      <c r="DI182" s="62"/>
      <c r="DJ182" s="62"/>
      <c r="DK182" s="62"/>
      <c r="DL182" s="62"/>
      <c r="DM182" s="61"/>
      <c r="DN182" s="62"/>
      <c r="DO182" s="63"/>
      <c r="DP182" s="62"/>
      <c r="DQ182" s="63"/>
      <c r="DR182" s="62"/>
      <c r="DS182" s="62"/>
      <c r="DT182" s="62"/>
      <c r="DU182" s="62"/>
      <c r="DV182" s="62"/>
      <c r="DW182" s="62"/>
      <c r="DX182" s="63"/>
      <c r="DY182" s="61"/>
      <c r="DZ182" s="62"/>
      <c r="EA182" s="63"/>
      <c r="EB182" s="61"/>
      <c r="EC182" s="62"/>
      <c r="ED182" s="62"/>
      <c r="EE182" s="62"/>
      <c r="EF182" s="62"/>
      <c r="EG182" s="62"/>
      <c r="EH182" s="62"/>
      <c r="EI182" s="62"/>
      <c r="EJ182" s="63"/>
      <c r="EK182" s="61"/>
      <c r="EL182" s="62"/>
      <c r="EM182" s="63"/>
      <c r="EN182" s="61"/>
      <c r="EO182" s="62"/>
      <c r="EP182" s="62"/>
      <c r="EQ182" s="62"/>
      <c r="ER182" s="62"/>
      <c r="ES182" s="62"/>
      <c r="ET182" s="63"/>
      <c r="EU182" s="62"/>
      <c r="EV182" s="62"/>
      <c r="EW182" s="62"/>
      <c r="EX182" s="61"/>
      <c r="EY182" s="62"/>
      <c r="EZ182" s="62"/>
      <c r="FA182" s="63"/>
      <c r="FB182" s="62"/>
      <c r="FC182" s="63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</row>
    <row r="183" spans="1:193" ht="14.25" x14ac:dyDescent="0.25">
      <c r="A183" s="458"/>
      <c r="B183" s="29" t="str">
        <f>IF(Achats!B181="","",Achats!B181)</f>
        <v>FH 5EH</v>
      </c>
      <c r="C183" s="67"/>
      <c r="D183" s="457"/>
      <c r="E183" s="2"/>
      <c r="F183" s="116"/>
      <c r="G183" s="37"/>
      <c r="H183" s="472"/>
      <c r="I183" s="8"/>
      <c r="J183" s="8"/>
      <c r="K183" s="8"/>
      <c r="L183" s="8"/>
      <c r="M183" s="116"/>
      <c r="N183" s="37"/>
      <c r="O183" s="46"/>
      <c r="P183" s="13"/>
      <c r="Q183" s="47"/>
      <c r="R183" s="49"/>
      <c r="S183" s="50"/>
      <c r="T183" s="299"/>
      <c r="U183" s="51"/>
      <c r="V183" s="62"/>
      <c r="W183" s="62"/>
      <c r="X183" s="62"/>
      <c r="Y183" s="62"/>
      <c r="Z183" s="62"/>
      <c r="AA183" s="62"/>
      <c r="AB183" s="62"/>
      <c r="AC183" s="62"/>
      <c r="AD183" s="62"/>
      <c r="AE183" s="61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3"/>
      <c r="BC183" s="61"/>
      <c r="BD183" s="62"/>
      <c r="BE183" s="62"/>
      <c r="BF183" s="62">
        <v>2</v>
      </c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3"/>
      <c r="BR183" s="61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2"/>
      <c r="CG183" s="62"/>
      <c r="CH183" s="63"/>
      <c r="CI183" s="61"/>
      <c r="CJ183" s="62"/>
      <c r="CK183" s="62"/>
      <c r="CL183" s="62"/>
      <c r="CM183" s="62"/>
      <c r="CN183" s="62"/>
      <c r="CO183" s="62"/>
      <c r="CP183" s="62"/>
      <c r="CQ183" s="62"/>
      <c r="CR183" s="62"/>
      <c r="CS183" s="62"/>
      <c r="CT183" s="62"/>
      <c r="CU183" s="62"/>
      <c r="CV183" s="62"/>
      <c r="CW183" s="62"/>
      <c r="CX183" s="62"/>
      <c r="CY183" s="63"/>
      <c r="CZ183" s="61"/>
      <c r="DA183" s="62"/>
      <c r="DB183" s="63"/>
      <c r="DC183" s="61"/>
      <c r="DD183" s="62"/>
      <c r="DE183" s="62"/>
      <c r="DF183" s="62"/>
      <c r="DG183" s="62"/>
      <c r="DH183" s="62"/>
      <c r="DI183" s="62"/>
      <c r="DJ183" s="62"/>
      <c r="DK183" s="62"/>
      <c r="DL183" s="62"/>
      <c r="DM183" s="61"/>
      <c r="DN183" s="62"/>
      <c r="DO183" s="63"/>
      <c r="DP183" s="62"/>
      <c r="DQ183" s="63"/>
      <c r="DR183" s="62"/>
      <c r="DS183" s="62"/>
      <c r="DT183" s="62"/>
      <c r="DU183" s="62"/>
      <c r="DV183" s="62"/>
      <c r="DW183" s="62"/>
      <c r="DX183" s="63"/>
      <c r="DY183" s="61"/>
      <c r="DZ183" s="62"/>
      <c r="EA183" s="63"/>
      <c r="EB183" s="61"/>
      <c r="EC183" s="62"/>
      <c r="ED183" s="62"/>
      <c r="EE183" s="62"/>
      <c r="EF183" s="62"/>
      <c r="EG183" s="62"/>
      <c r="EH183" s="62"/>
      <c r="EI183" s="62"/>
      <c r="EJ183" s="63"/>
      <c r="EK183" s="61"/>
      <c r="EL183" s="62"/>
      <c r="EM183" s="63"/>
      <c r="EN183" s="61"/>
      <c r="EO183" s="62"/>
      <c r="EP183" s="62"/>
      <c r="EQ183" s="62"/>
      <c r="ER183" s="62"/>
      <c r="ES183" s="62"/>
      <c r="ET183" s="63"/>
      <c r="EU183" s="62"/>
      <c r="EV183" s="62"/>
      <c r="EW183" s="62"/>
      <c r="EX183" s="61"/>
      <c r="EY183" s="62"/>
      <c r="EZ183" s="62"/>
      <c r="FA183" s="63"/>
      <c r="FB183" s="62"/>
      <c r="FC183" s="63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</row>
    <row r="184" spans="1:193" ht="14.25" x14ac:dyDescent="0.25">
      <c r="A184" s="458"/>
      <c r="B184" s="29" t="str">
        <f>IF(Achats!B182="","",Achats!B182)</f>
        <v>FH 6EH</v>
      </c>
      <c r="C184" s="67"/>
      <c r="D184" s="457"/>
      <c r="E184" s="2"/>
      <c r="F184" s="116"/>
      <c r="G184" s="37"/>
      <c r="H184" s="472"/>
      <c r="I184" s="8"/>
      <c r="J184" s="8"/>
      <c r="K184" s="8"/>
      <c r="L184" s="8"/>
      <c r="M184" s="116"/>
      <c r="N184" s="37"/>
      <c r="O184" s="46"/>
      <c r="P184" s="13"/>
      <c r="Q184" s="47"/>
      <c r="R184" s="49"/>
      <c r="S184" s="50"/>
      <c r="T184" s="299"/>
      <c r="U184" s="51"/>
      <c r="V184" s="62"/>
      <c r="W184" s="62"/>
      <c r="X184" s="62"/>
      <c r="Y184" s="62"/>
      <c r="Z184" s="62"/>
      <c r="AA184" s="62"/>
      <c r="AB184" s="62"/>
      <c r="AC184" s="62"/>
      <c r="AD184" s="62"/>
      <c r="AE184" s="61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3"/>
      <c r="BC184" s="61"/>
      <c r="BD184" s="62"/>
      <c r="BE184" s="62"/>
      <c r="BF184" s="62"/>
      <c r="BG184" s="62">
        <v>2</v>
      </c>
      <c r="BH184" s="62"/>
      <c r="BI184" s="62"/>
      <c r="BJ184" s="62"/>
      <c r="BK184" s="62"/>
      <c r="BL184" s="62"/>
      <c r="BM184" s="62"/>
      <c r="BN184" s="62"/>
      <c r="BO184" s="62"/>
      <c r="BP184" s="62"/>
      <c r="BQ184" s="63"/>
      <c r="BR184" s="61"/>
      <c r="BS184" s="62"/>
      <c r="BT184" s="62"/>
      <c r="BU184" s="62"/>
      <c r="BV184" s="62"/>
      <c r="BW184" s="62"/>
      <c r="BX184" s="62"/>
      <c r="BY184" s="62"/>
      <c r="BZ184" s="62"/>
      <c r="CA184" s="62"/>
      <c r="CB184" s="62"/>
      <c r="CC184" s="62"/>
      <c r="CD184" s="62"/>
      <c r="CE184" s="62"/>
      <c r="CF184" s="62"/>
      <c r="CG184" s="62"/>
      <c r="CH184" s="63"/>
      <c r="CI184" s="61"/>
      <c r="CJ184" s="62"/>
      <c r="CK184" s="62"/>
      <c r="CL184" s="62"/>
      <c r="CM184" s="62"/>
      <c r="CN184" s="62"/>
      <c r="CO184" s="62"/>
      <c r="CP184" s="62"/>
      <c r="CQ184" s="62"/>
      <c r="CR184" s="62"/>
      <c r="CS184" s="62"/>
      <c r="CT184" s="62"/>
      <c r="CU184" s="62"/>
      <c r="CV184" s="62"/>
      <c r="CW184" s="62"/>
      <c r="CX184" s="62"/>
      <c r="CY184" s="63"/>
      <c r="CZ184" s="61"/>
      <c r="DA184" s="62"/>
      <c r="DB184" s="63"/>
      <c r="DC184" s="61"/>
      <c r="DD184" s="62"/>
      <c r="DE184" s="62"/>
      <c r="DF184" s="62"/>
      <c r="DG184" s="62"/>
      <c r="DH184" s="62"/>
      <c r="DI184" s="62"/>
      <c r="DJ184" s="62"/>
      <c r="DK184" s="62"/>
      <c r="DL184" s="62"/>
      <c r="DM184" s="61"/>
      <c r="DN184" s="62"/>
      <c r="DO184" s="63"/>
      <c r="DP184" s="62"/>
      <c r="DQ184" s="63"/>
      <c r="DR184" s="62"/>
      <c r="DS184" s="62"/>
      <c r="DT184" s="62"/>
      <c r="DU184" s="62"/>
      <c r="DV184" s="62"/>
      <c r="DW184" s="62"/>
      <c r="DX184" s="63"/>
      <c r="DY184" s="61"/>
      <c r="DZ184" s="62"/>
      <c r="EA184" s="63"/>
      <c r="EB184" s="61"/>
      <c r="EC184" s="62"/>
      <c r="ED184" s="62"/>
      <c r="EE184" s="62"/>
      <c r="EF184" s="62"/>
      <c r="EG184" s="62"/>
      <c r="EH184" s="62"/>
      <c r="EI184" s="62"/>
      <c r="EJ184" s="63"/>
      <c r="EK184" s="61"/>
      <c r="EL184" s="62"/>
      <c r="EM184" s="63"/>
      <c r="EN184" s="61"/>
      <c r="EO184" s="62"/>
      <c r="EP184" s="62"/>
      <c r="EQ184" s="62"/>
      <c r="ER184" s="62"/>
      <c r="ES184" s="62"/>
      <c r="ET184" s="63"/>
      <c r="EU184" s="62"/>
      <c r="EV184" s="62"/>
      <c r="EW184" s="62"/>
      <c r="EX184" s="61"/>
      <c r="EY184" s="62"/>
      <c r="EZ184" s="62"/>
      <c r="FA184" s="63"/>
      <c r="FB184" s="62"/>
      <c r="FC184" s="63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</row>
    <row r="185" spans="1:193" ht="14.25" x14ac:dyDescent="0.25">
      <c r="A185" s="515"/>
      <c r="B185" s="29" t="str">
        <f>IF(Achats!B183="","",Achats!B183)</f>
        <v>FH 7EH</v>
      </c>
      <c r="C185" s="67"/>
      <c r="D185" s="514"/>
      <c r="E185" s="2"/>
      <c r="F185" s="116"/>
      <c r="G185" s="37"/>
      <c r="H185" s="472"/>
      <c r="I185" s="8"/>
      <c r="J185" s="8"/>
      <c r="K185" s="8"/>
      <c r="L185" s="8"/>
      <c r="M185" s="116"/>
      <c r="N185" s="37"/>
      <c r="O185" s="46"/>
      <c r="P185" s="13"/>
      <c r="Q185" s="47"/>
      <c r="R185" s="49"/>
      <c r="S185" s="50"/>
      <c r="T185" s="299"/>
      <c r="U185" s="51"/>
      <c r="V185" s="62"/>
      <c r="W185" s="62"/>
      <c r="X185" s="62"/>
      <c r="Y185" s="62"/>
      <c r="Z185" s="62"/>
      <c r="AA185" s="62"/>
      <c r="AB185" s="62"/>
      <c r="AC185" s="62"/>
      <c r="AD185" s="62"/>
      <c r="AE185" s="61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3"/>
      <c r="BC185" s="61"/>
      <c r="BD185" s="62"/>
      <c r="BE185" s="62"/>
      <c r="BF185" s="62"/>
      <c r="BG185" s="62"/>
      <c r="BH185" s="62">
        <v>2</v>
      </c>
      <c r="BI185" s="62"/>
      <c r="BJ185" s="62"/>
      <c r="BK185" s="62"/>
      <c r="BL185" s="62"/>
      <c r="BM185" s="62"/>
      <c r="BN185" s="62"/>
      <c r="BO185" s="62"/>
      <c r="BP185" s="62"/>
      <c r="BQ185" s="63"/>
      <c r="BR185" s="61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2"/>
      <c r="CG185" s="62"/>
      <c r="CH185" s="63"/>
      <c r="CI185" s="61"/>
      <c r="CJ185" s="62"/>
      <c r="CK185" s="62"/>
      <c r="CL185" s="62"/>
      <c r="CM185" s="62"/>
      <c r="CN185" s="62"/>
      <c r="CO185" s="62"/>
      <c r="CP185" s="62"/>
      <c r="CQ185" s="62"/>
      <c r="CR185" s="62"/>
      <c r="CS185" s="62"/>
      <c r="CT185" s="62"/>
      <c r="CU185" s="62"/>
      <c r="CV185" s="62"/>
      <c r="CW185" s="62"/>
      <c r="CX185" s="62"/>
      <c r="CY185" s="63"/>
      <c r="CZ185" s="61"/>
      <c r="DA185" s="62"/>
      <c r="DB185" s="63"/>
      <c r="DC185" s="61"/>
      <c r="DD185" s="62"/>
      <c r="DE185" s="62"/>
      <c r="DF185" s="62"/>
      <c r="DG185" s="62"/>
      <c r="DH185" s="62"/>
      <c r="DI185" s="62"/>
      <c r="DJ185" s="62"/>
      <c r="DK185" s="62"/>
      <c r="DL185" s="62"/>
      <c r="DM185" s="61"/>
      <c r="DN185" s="62"/>
      <c r="DO185" s="63"/>
      <c r="DP185" s="62"/>
      <c r="DQ185" s="63"/>
      <c r="DR185" s="62"/>
      <c r="DS185" s="62"/>
      <c r="DT185" s="62"/>
      <c r="DU185" s="62"/>
      <c r="DV185" s="62"/>
      <c r="DW185" s="62"/>
      <c r="DX185" s="63"/>
      <c r="DY185" s="61"/>
      <c r="DZ185" s="62"/>
      <c r="EA185" s="63"/>
      <c r="EB185" s="61"/>
      <c r="EC185" s="62"/>
      <c r="ED185" s="62"/>
      <c r="EE185" s="62"/>
      <c r="EF185" s="62"/>
      <c r="EG185" s="62"/>
      <c r="EH185" s="62"/>
      <c r="EI185" s="62"/>
      <c r="EJ185" s="63"/>
      <c r="EK185" s="61"/>
      <c r="EL185" s="62"/>
      <c r="EM185" s="63"/>
      <c r="EN185" s="61"/>
      <c r="EO185" s="62"/>
      <c r="EP185" s="62"/>
      <c r="EQ185" s="62"/>
      <c r="ER185" s="62"/>
      <c r="ES185" s="62"/>
      <c r="ET185" s="63"/>
      <c r="EU185" s="62"/>
      <c r="EV185" s="62"/>
      <c r="EW185" s="62"/>
      <c r="EX185" s="61"/>
      <c r="EY185" s="62"/>
      <c r="EZ185" s="62"/>
      <c r="FA185" s="63"/>
      <c r="FB185" s="62"/>
      <c r="FC185" s="63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</row>
    <row r="186" spans="1:193" ht="14.25" x14ac:dyDescent="0.25">
      <c r="A186" s="458"/>
      <c r="B186" s="29" t="str">
        <f>IF(Achats!B184="","",Achats!B184)</f>
        <v>FH 8EH</v>
      </c>
      <c r="C186" s="67"/>
      <c r="D186" s="457"/>
      <c r="E186" s="2"/>
      <c r="F186" s="116"/>
      <c r="G186" s="37"/>
      <c r="H186" s="472"/>
      <c r="I186" s="8"/>
      <c r="J186" s="8"/>
      <c r="K186" s="8"/>
      <c r="L186" s="8"/>
      <c r="M186" s="116"/>
      <c r="N186" s="37"/>
      <c r="O186" s="46"/>
      <c r="P186" s="13"/>
      <c r="Q186" s="47"/>
      <c r="R186" s="49"/>
      <c r="S186" s="50"/>
      <c r="T186" s="299"/>
      <c r="U186" s="51"/>
      <c r="V186" s="62"/>
      <c r="W186" s="62"/>
      <c r="X186" s="62"/>
      <c r="Y186" s="62"/>
      <c r="Z186" s="62"/>
      <c r="AA186" s="62"/>
      <c r="AB186" s="62"/>
      <c r="AC186" s="62"/>
      <c r="AD186" s="62"/>
      <c r="AE186" s="61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3"/>
      <c r="BC186" s="61"/>
      <c r="BD186" s="62"/>
      <c r="BE186" s="62"/>
      <c r="BF186" s="62"/>
      <c r="BG186" s="62"/>
      <c r="BH186" s="62"/>
      <c r="BI186" s="62">
        <v>2</v>
      </c>
      <c r="BJ186" s="62"/>
      <c r="BK186" s="62"/>
      <c r="BL186" s="62"/>
      <c r="BM186" s="62"/>
      <c r="BN186" s="62"/>
      <c r="BO186" s="62"/>
      <c r="BP186" s="62"/>
      <c r="BQ186" s="63"/>
      <c r="BR186" s="61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2"/>
      <c r="CG186" s="62"/>
      <c r="CH186" s="63"/>
      <c r="CI186" s="61"/>
      <c r="CJ186" s="62"/>
      <c r="CK186" s="62"/>
      <c r="CL186" s="62"/>
      <c r="CM186" s="62"/>
      <c r="CN186" s="62"/>
      <c r="CO186" s="62"/>
      <c r="CP186" s="62"/>
      <c r="CQ186" s="62"/>
      <c r="CR186" s="62"/>
      <c r="CS186" s="62"/>
      <c r="CT186" s="62"/>
      <c r="CU186" s="62"/>
      <c r="CV186" s="62"/>
      <c r="CW186" s="62"/>
      <c r="CX186" s="62"/>
      <c r="CY186" s="63"/>
      <c r="CZ186" s="61"/>
      <c r="DA186" s="62"/>
      <c r="DB186" s="63"/>
      <c r="DC186" s="61"/>
      <c r="DD186" s="62"/>
      <c r="DE186" s="62"/>
      <c r="DF186" s="62"/>
      <c r="DG186" s="62"/>
      <c r="DH186" s="62"/>
      <c r="DI186" s="62"/>
      <c r="DJ186" s="62"/>
      <c r="DK186" s="62"/>
      <c r="DL186" s="62"/>
      <c r="DM186" s="61"/>
      <c r="DN186" s="62"/>
      <c r="DO186" s="63"/>
      <c r="DP186" s="62"/>
      <c r="DQ186" s="63"/>
      <c r="DR186" s="62"/>
      <c r="DS186" s="62"/>
      <c r="DT186" s="62"/>
      <c r="DU186" s="62"/>
      <c r="DV186" s="62"/>
      <c r="DW186" s="62"/>
      <c r="DX186" s="63"/>
      <c r="DY186" s="61"/>
      <c r="DZ186" s="62"/>
      <c r="EA186" s="63"/>
      <c r="EB186" s="61"/>
      <c r="EC186" s="62"/>
      <c r="ED186" s="62"/>
      <c r="EE186" s="62"/>
      <c r="EF186" s="62"/>
      <c r="EG186" s="62"/>
      <c r="EH186" s="62"/>
      <c r="EI186" s="62"/>
      <c r="EJ186" s="63"/>
      <c r="EK186" s="61"/>
      <c r="EL186" s="62"/>
      <c r="EM186" s="63"/>
      <c r="EN186" s="61"/>
      <c r="EO186" s="62"/>
      <c r="EP186" s="62"/>
      <c r="EQ186" s="62"/>
      <c r="ER186" s="62"/>
      <c r="ES186" s="62"/>
      <c r="ET186" s="63"/>
      <c r="EU186" s="62"/>
      <c r="EV186" s="62"/>
      <c r="EW186" s="62"/>
      <c r="EX186" s="61"/>
      <c r="EY186" s="62"/>
      <c r="EZ186" s="62"/>
      <c r="FA186" s="63"/>
      <c r="FB186" s="62"/>
      <c r="FC186" s="63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</row>
    <row r="187" spans="1:193" ht="14.25" x14ac:dyDescent="0.25">
      <c r="A187" s="515"/>
      <c r="B187" s="29" t="str">
        <f>IF(Achats!B185="","",Achats!B185)</f>
        <v>FH 9EH</v>
      </c>
      <c r="C187" s="67"/>
      <c r="D187" s="514"/>
      <c r="E187" s="2"/>
      <c r="F187" s="116"/>
      <c r="G187" s="37"/>
      <c r="H187" s="472"/>
      <c r="I187" s="8"/>
      <c r="J187" s="8"/>
      <c r="K187" s="8"/>
      <c r="L187" s="8"/>
      <c r="M187" s="116"/>
      <c r="N187" s="37"/>
      <c r="O187" s="46"/>
      <c r="P187" s="13"/>
      <c r="Q187" s="47"/>
      <c r="R187" s="49"/>
      <c r="S187" s="50"/>
      <c r="T187" s="299"/>
      <c r="U187" s="51"/>
      <c r="V187" s="62"/>
      <c r="W187" s="62"/>
      <c r="X187" s="62"/>
      <c r="Y187" s="62"/>
      <c r="Z187" s="62"/>
      <c r="AA187" s="62"/>
      <c r="AB187" s="62"/>
      <c r="AC187" s="62"/>
      <c r="AD187" s="62"/>
      <c r="AE187" s="61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3"/>
      <c r="BC187" s="61"/>
      <c r="BD187" s="62"/>
      <c r="BE187" s="62"/>
      <c r="BF187" s="62"/>
      <c r="BG187" s="62"/>
      <c r="BH187" s="62"/>
      <c r="BI187" s="62"/>
      <c r="BJ187" s="62">
        <v>2</v>
      </c>
      <c r="BK187" s="62"/>
      <c r="BL187" s="62"/>
      <c r="BM187" s="62"/>
      <c r="BN187" s="62"/>
      <c r="BO187" s="62"/>
      <c r="BP187" s="62"/>
      <c r="BQ187" s="63"/>
      <c r="BR187" s="61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2"/>
      <c r="CG187" s="62"/>
      <c r="CH187" s="63"/>
      <c r="CI187" s="61"/>
      <c r="CJ187" s="62"/>
      <c r="CK187" s="62"/>
      <c r="CL187" s="62"/>
      <c r="CM187" s="62"/>
      <c r="CN187" s="62"/>
      <c r="CO187" s="62"/>
      <c r="CP187" s="62"/>
      <c r="CQ187" s="62"/>
      <c r="CR187" s="62"/>
      <c r="CS187" s="62"/>
      <c r="CT187" s="62"/>
      <c r="CU187" s="62"/>
      <c r="CV187" s="62"/>
      <c r="CW187" s="62"/>
      <c r="CX187" s="62"/>
      <c r="CY187" s="63"/>
      <c r="CZ187" s="61"/>
      <c r="DA187" s="62"/>
      <c r="DB187" s="63"/>
      <c r="DC187" s="61"/>
      <c r="DD187" s="62"/>
      <c r="DE187" s="62"/>
      <c r="DF187" s="62"/>
      <c r="DG187" s="62"/>
      <c r="DH187" s="62"/>
      <c r="DI187" s="62"/>
      <c r="DJ187" s="62"/>
      <c r="DK187" s="62"/>
      <c r="DL187" s="62"/>
      <c r="DM187" s="61"/>
      <c r="DN187" s="62"/>
      <c r="DO187" s="63"/>
      <c r="DP187" s="62"/>
      <c r="DQ187" s="63"/>
      <c r="DR187" s="62"/>
      <c r="DS187" s="62"/>
      <c r="DT187" s="62"/>
      <c r="DU187" s="62"/>
      <c r="DV187" s="62"/>
      <c r="DW187" s="62"/>
      <c r="DX187" s="63"/>
      <c r="DY187" s="61"/>
      <c r="DZ187" s="62"/>
      <c r="EA187" s="63"/>
      <c r="EB187" s="61"/>
      <c r="EC187" s="62"/>
      <c r="ED187" s="62"/>
      <c r="EE187" s="62"/>
      <c r="EF187" s="62"/>
      <c r="EG187" s="62"/>
      <c r="EH187" s="62"/>
      <c r="EI187" s="62"/>
      <c r="EJ187" s="63"/>
      <c r="EK187" s="61"/>
      <c r="EL187" s="62"/>
      <c r="EM187" s="63"/>
      <c r="EN187" s="61"/>
      <c r="EO187" s="62"/>
      <c r="EP187" s="62"/>
      <c r="EQ187" s="62"/>
      <c r="ER187" s="62"/>
      <c r="ES187" s="62"/>
      <c r="ET187" s="63"/>
      <c r="EU187" s="62"/>
      <c r="EV187" s="62"/>
      <c r="EW187" s="62"/>
      <c r="EX187" s="61"/>
      <c r="EY187" s="62"/>
      <c r="EZ187" s="62"/>
      <c r="FA187" s="63"/>
      <c r="FB187" s="62"/>
      <c r="FC187" s="63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</row>
    <row r="188" spans="1:193" ht="14.25" x14ac:dyDescent="0.25">
      <c r="A188" s="458"/>
      <c r="B188" s="29" t="str">
        <f>IF(Achats!B186="","",Achats!B186)</f>
        <v>FH 10EH</v>
      </c>
      <c r="C188" s="67"/>
      <c r="D188" s="457"/>
      <c r="E188" s="2"/>
      <c r="F188" s="116"/>
      <c r="G188" s="37"/>
      <c r="H188" s="472"/>
      <c r="I188" s="8"/>
      <c r="J188" s="8"/>
      <c r="K188" s="8"/>
      <c r="L188" s="8"/>
      <c r="M188" s="116"/>
      <c r="N188" s="37"/>
      <c r="O188" s="46"/>
      <c r="P188" s="13"/>
      <c r="Q188" s="47"/>
      <c r="R188" s="49"/>
      <c r="S188" s="50"/>
      <c r="T188" s="299"/>
      <c r="U188" s="51"/>
      <c r="V188" s="62"/>
      <c r="W188" s="62"/>
      <c r="X188" s="62"/>
      <c r="Y188" s="62"/>
      <c r="Z188" s="62"/>
      <c r="AA188" s="62"/>
      <c r="AB188" s="62"/>
      <c r="AC188" s="62"/>
      <c r="AD188" s="62"/>
      <c r="AE188" s="61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3"/>
      <c r="BC188" s="61"/>
      <c r="BD188" s="62"/>
      <c r="BE188" s="62"/>
      <c r="BF188" s="62"/>
      <c r="BG188" s="62"/>
      <c r="BH188" s="62"/>
      <c r="BI188" s="62"/>
      <c r="BJ188" s="62"/>
      <c r="BK188" s="62">
        <v>2</v>
      </c>
      <c r="BL188" s="62"/>
      <c r="BM188" s="62"/>
      <c r="BN188" s="62"/>
      <c r="BO188" s="62"/>
      <c r="BP188" s="62"/>
      <c r="BQ188" s="63"/>
      <c r="BR188" s="61"/>
      <c r="BS188" s="62"/>
      <c r="BT188" s="62"/>
      <c r="BU188" s="62"/>
      <c r="BV188" s="62"/>
      <c r="BW188" s="62"/>
      <c r="BX188" s="62"/>
      <c r="BY188" s="62"/>
      <c r="BZ188" s="62"/>
      <c r="CA188" s="62"/>
      <c r="CB188" s="62"/>
      <c r="CC188" s="62"/>
      <c r="CD188" s="62"/>
      <c r="CE188" s="62"/>
      <c r="CF188" s="62"/>
      <c r="CG188" s="62"/>
      <c r="CH188" s="63"/>
      <c r="CI188" s="61"/>
      <c r="CJ188" s="62"/>
      <c r="CK188" s="62"/>
      <c r="CL188" s="62"/>
      <c r="CM188" s="62"/>
      <c r="CN188" s="62"/>
      <c r="CO188" s="62"/>
      <c r="CP188" s="62"/>
      <c r="CQ188" s="62"/>
      <c r="CR188" s="62"/>
      <c r="CS188" s="62"/>
      <c r="CT188" s="62"/>
      <c r="CU188" s="62"/>
      <c r="CV188" s="62"/>
      <c r="CW188" s="62"/>
      <c r="CX188" s="62"/>
      <c r="CY188" s="63"/>
      <c r="CZ188" s="61"/>
      <c r="DA188" s="62"/>
      <c r="DB188" s="63"/>
      <c r="DC188" s="61"/>
      <c r="DD188" s="62"/>
      <c r="DE188" s="62"/>
      <c r="DF188" s="62"/>
      <c r="DG188" s="62"/>
      <c r="DH188" s="62"/>
      <c r="DI188" s="62"/>
      <c r="DJ188" s="62"/>
      <c r="DK188" s="62"/>
      <c r="DL188" s="62"/>
      <c r="DM188" s="61"/>
      <c r="DN188" s="62"/>
      <c r="DO188" s="63"/>
      <c r="DP188" s="62"/>
      <c r="DQ188" s="63"/>
      <c r="DR188" s="62"/>
      <c r="DS188" s="62"/>
      <c r="DT188" s="62"/>
      <c r="DU188" s="62"/>
      <c r="DV188" s="62"/>
      <c r="DW188" s="62"/>
      <c r="DX188" s="63"/>
      <c r="DY188" s="61"/>
      <c r="DZ188" s="62"/>
      <c r="EA188" s="63"/>
      <c r="EB188" s="61"/>
      <c r="EC188" s="62"/>
      <c r="ED188" s="62"/>
      <c r="EE188" s="62"/>
      <c r="EF188" s="62"/>
      <c r="EG188" s="62"/>
      <c r="EH188" s="62"/>
      <c r="EI188" s="62"/>
      <c r="EJ188" s="63"/>
      <c r="EK188" s="61"/>
      <c r="EL188" s="62"/>
      <c r="EM188" s="63"/>
      <c r="EN188" s="61"/>
      <c r="EO188" s="62"/>
      <c r="EP188" s="62"/>
      <c r="EQ188" s="62"/>
      <c r="ER188" s="62"/>
      <c r="ES188" s="62"/>
      <c r="ET188" s="63"/>
      <c r="EU188" s="62"/>
      <c r="EV188" s="62"/>
      <c r="EW188" s="62"/>
      <c r="EX188" s="61"/>
      <c r="EY188" s="62"/>
      <c r="EZ188" s="62"/>
      <c r="FA188" s="63"/>
      <c r="FB188" s="62"/>
      <c r="FC188" s="63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</row>
    <row r="189" spans="1:193" ht="14.25" x14ac:dyDescent="0.25">
      <c r="A189" s="458"/>
      <c r="B189" s="29" t="str">
        <f>IF(Achats!B187="","",Achats!B187)</f>
        <v>FH 12EH</v>
      </c>
      <c r="C189" s="67"/>
      <c r="D189" s="457"/>
      <c r="E189" s="2"/>
      <c r="F189" s="113"/>
      <c r="G189" s="32"/>
      <c r="H189" s="31"/>
      <c r="I189" s="2"/>
      <c r="J189" s="2"/>
      <c r="K189" s="2"/>
      <c r="L189" s="2"/>
      <c r="M189" s="113"/>
      <c r="N189" s="32"/>
      <c r="O189" s="31"/>
      <c r="P189" s="3"/>
      <c r="Q189" s="32"/>
      <c r="R189" s="54"/>
      <c r="S189" s="50"/>
      <c r="T189" s="299"/>
      <c r="U189" s="51"/>
      <c r="V189" s="62"/>
      <c r="W189" s="62"/>
      <c r="X189" s="62"/>
      <c r="Y189" s="62"/>
      <c r="Z189" s="62"/>
      <c r="AA189" s="62"/>
      <c r="AB189" s="62"/>
      <c r="AC189" s="62"/>
      <c r="AD189" s="62"/>
      <c r="AE189" s="61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3"/>
      <c r="BC189" s="61"/>
      <c r="BD189" s="62"/>
      <c r="BE189" s="62"/>
      <c r="BF189" s="62"/>
      <c r="BG189" s="62"/>
      <c r="BH189" s="62"/>
      <c r="BI189" s="62"/>
      <c r="BJ189" s="62"/>
      <c r="BK189" s="62"/>
      <c r="BL189" s="62">
        <v>2</v>
      </c>
      <c r="BM189" s="62"/>
      <c r="BN189" s="62"/>
      <c r="BO189" s="62"/>
      <c r="BP189" s="62"/>
      <c r="BQ189" s="63"/>
      <c r="BR189" s="61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3"/>
      <c r="CI189" s="61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3"/>
      <c r="CZ189" s="61"/>
      <c r="DA189" s="62"/>
      <c r="DB189" s="63"/>
      <c r="DC189" s="61"/>
      <c r="DD189" s="62"/>
      <c r="DE189" s="62"/>
      <c r="DF189" s="62"/>
      <c r="DG189" s="62"/>
      <c r="DH189" s="62"/>
      <c r="DI189" s="62"/>
      <c r="DJ189" s="62"/>
      <c r="DK189" s="62"/>
      <c r="DL189" s="62"/>
      <c r="DM189" s="61"/>
      <c r="DN189" s="62"/>
      <c r="DO189" s="63"/>
      <c r="DP189" s="62"/>
      <c r="DQ189" s="63"/>
      <c r="DR189" s="62"/>
      <c r="DS189" s="62"/>
      <c r="DT189" s="62"/>
      <c r="DU189" s="62"/>
      <c r="DV189" s="62"/>
      <c r="DW189" s="62"/>
      <c r="DX189" s="63"/>
      <c r="DY189" s="61"/>
      <c r="DZ189" s="62"/>
      <c r="EA189" s="63"/>
      <c r="EB189" s="61"/>
      <c r="EC189" s="62"/>
      <c r="ED189" s="62"/>
      <c r="EE189" s="62"/>
      <c r="EF189" s="62"/>
      <c r="EG189" s="62"/>
      <c r="EH189" s="62"/>
      <c r="EI189" s="62"/>
      <c r="EJ189" s="63"/>
      <c r="EK189" s="61"/>
      <c r="EL189" s="62"/>
      <c r="EM189" s="63"/>
      <c r="EN189" s="61"/>
      <c r="EO189" s="62"/>
      <c r="EP189" s="62"/>
      <c r="EQ189" s="62"/>
      <c r="ER189" s="62"/>
      <c r="ES189" s="62"/>
      <c r="ET189" s="63"/>
      <c r="EU189" s="62"/>
      <c r="EV189" s="62"/>
      <c r="EW189" s="62"/>
      <c r="EX189" s="61"/>
      <c r="EY189" s="62"/>
      <c r="EZ189" s="62"/>
      <c r="FA189" s="63"/>
      <c r="FB189" s="62"/>
      <c r="FC189" s="63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</row>
    <row r="190" spans="1:193" ht="14.25" x14ac:dyDescent="0.25">
      <c r="A190" s="515"/>
      <c r="B190" s="29" t="str">
        <f>IF(Achats!B188="","",Achats!B188)</f>
        <v>FH 14EH</v>
      </c>
      <c r="C190" s="67"/>
      <c r="D190" s="514"/>
      <c r="E190" s="2"/>
      <c r="F190" s="113"/>
      <c r="G190" s="32"/>
      <c r="H190" s="31"/>
      <c r="I190" s="2"/>
      <c r="J190" s="2"/>
      <c r="K190" s="2"/>
      <c r="L190" s="2"/>
      <c r="M190" s="113"/>
      <c r="N190" s="32"/>
      <c r="O190" s="31"/>
      <c r="P190" s="3"/>
      <c r="Q190" s="32"/>
      <c r="R190" s="54"/>
      <c r="S190" s="50"/>
      <c r="T190" s="299"/>
      <c r="U190" s="51"/>
      <c r="V190" s="62"/>
      <c r="W190" s="62"/>
      <c r="X190" s="62"/>
      <c r="Y190" s="62"/>
      <c r="Z190" s="62"/>
      <c r="AA190" s="62"/>
      <c r="AB190" s="62"/>
      <c r="AC190" s="62"/>
      <c r="AD190" s="62"/>
      <c r="AE190" s="61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3"/>
      <c r="BC190" s="61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>
        <v>2</v>
      </c>
      <c r="BN190" s="62"/>
      <c r="BO190" s="62"/>
      <c r="BP190" s="62"/>
      <c r="BQ190" s="63"/>
      <c r="BR190" s="61"/>
      <c r="BS190" s="62"/>
      <c r="BT190" s="62"/>
      <c r="BU190" s="62"/>
      <c r="BV190" s="62"/>
      <c r="BW190" s="62"/>
      <c r="BX190" s="62"/>
      <c r="BY190" s="62"/>
      <c r="BZ190" s="62"/>
      <c r="CA190" s="62"/>
      <c r="CB190" s="62"/>
      <c r="CC190" s="62"/>
      <c r="CD190" s="62"/>
      <c r="CE190" s="62"/>
      <c r="CF190" s="62"/>
      <c r="CG190" s="62"/>
      <c r="CH190" s="63"/>
      <c r="CI190" s="61"/>
      <c r="CJ190" s="62"/>
      <c r="CK190" s="62"/>
      <c r="CL190" s="62"/>
      <c r="CM190" s="62"/>
      <c r="CN190" s="62"/>
      <c r="CO190" s="62"/>
      <c r="CP190" s="62"/>
      <c r="CQ190" s="62"/>
      <c r="CR190" s="62"/>
      <c r="CS190" s="62"/>
      <c r="CT190" s="62"/>
      <c r="CU190" s="62"/>
      <c r="CV190" s="62"/>
      <c r="CW190" s="62"/>
      <c r="CX190" s="62"/>
      <c r="CY190" s="63"/>
      <c r="CZ190" s="61"/>
      <c r="DA190" s="62"/>
      <c r="DB190" s="63"/>
      <c r="DC190" s="61"/>
      <c r="DD190" s="62"/>
      <c r="DE190" s="62"/>
      <c r="DF190" s="62"/>
      <c r="DG190" s="62"/>
      <c r="DH190" s="62"/>
      <c r="DI190" s="62"/>
      <c r="DJ190" s="62"/>
      <c r="DK190" s="62"/>
      <c r="DL190" s="62"/>
      <c r="DM190" s="61"/>
      <c r="DN190" s="62"/>
      <c r="DO190" s="63"/>
      <c r="DP190" s="62"/>
      <c r="DQ190" s="63"/>
      <c r="DR190" s="62"/>
      <c r="DS190" s="62"/>
      <c r="DT190" s="62"/>
      <c r="DU190" s="62"/>
      <c r="DV190" s="62"/>
      <c r="DW190" s="62"/>
      <c r="DX190" s="63"/>
      <c r="DY190" s="61"/>
      <c r="DZ190" s="62"/>
      <c r="EA190" s="63"/>
      <c r="EB190" s="61"/>
      <c r="EC190" s="62"/>
      <c r="ED190" s="62"/>
      <c r="EE190" s="62"/>
      <c r="EF190" s="62"/>
      <c r="EG190" s="62"/>
      <c r="EH190" s="62"/>
      <c r="EI190" s="62"/>
      <c r="EJ190" s="63"/>
      <c r="EK190" s="61"/>
      <c r="EL190" s="62"/>
      <c r="EM190" s="63"/>
      <c r="EN190" s="61"/>
      <c r="EO190" s="62"/>
      <c r="EP190" s="62"/>
      <c r="EQ190" s="62"/>
      <c r="ER190" s="62"/>
      <c r="ES190" s="62"/>
      <c r="ET190" s="63"/>
      <c r="EU190" s="62"/>
      <c r="EV190" s="62"/>
      <c r="EW190" s="62"/>
      <c r="EX190" s="61"/>
      <c r="EY190" s="62"/>
      <c r="EZ190" s="62"/>
      <c r="FA190" s="63"/>
      <c r="FB190" s="62"/>
      <c r="FC190" s="63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</row>
    <row r="191" spans="1:193" ht="14.25" x14ac:dyDescent="0.25">
      <c r="A191" s="458"/>
      <c r="B191" s="29" t="str">
        <f>IF(Achats!B189="","",Achats!B189)</f>
        <v>FH 16EH</v>
      </c>
      <c r="C191" s="67"/>
      <c r="D191" s="457"/>
      <c r="E191" s="5"/>
      <c r="F191" s="114"/>
      <c r="G191" s="33"/>
      <c r="H191" s="34"/>
      <c r="I191" s="5"/>
      <c r="J191" s="5"/>
      <c r="K191" s="5"/>
      <c r="L191" s="5"/>
      <c r="M191" s="114"/>
      <c r="N191" s="33"/>
      <c r="O191" s="31"/>
      <c r="P191" s="3"/>
      <c r="Q191" s="33"/>
      <c r="R191" s="54"/>
      <c r="S191" s="50"/>
      <c r="T191" s="299"/>
      <c r="U191" s="51"/>
      <c r="V191" s="62"/>
      <c r="W191" s="62"/>
      <c r="X191" s="62"/>
      <c r="Y191" s="62"/>
      <c r="Z191" s="62"/>
      <c r="AA191" s="62"/>
      <c r="AB191" s="62"/>
      <c r="AC191" s="62"/>
      <c r="AD191" s="62"/>
      <c r="AE191" s="61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3"/>
      <c r="BC191" s="61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>
        <v>2</v>
      </c>
      <c r="BO191" s="62"/>
      <c r="BP191" s="62"/>
      <c r="BQ191" s="63"/>
      <c r="BR191" s="61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3"/>
      <c r="CI191" s="61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3"/>
      <c r="CZ191" s="61"/>
      <c r="DA191" s="62"/>
      <c r="DB191" s="63"/>
      <c r="DC191" s="61"/>
      <c r="DD191" s="62"/>
      <c r="DE191" s="62"/>
      <c r="DF191" s="62"/>
      <c r="DG191" s="62"/>
      <c r="DH191" s="62"/>
      <c r="DI191" s="62"/>
      <c r="DJ191" s="62"/>
      <c r="DK191" s="62"/>
      <c r="DL191" s="62"/>
      <c r="DM191" s="61"/>
      <c r="DN191" s="62"/>
      <c r="DO191" s="63"/>
      <c r="DP191" s="62"/>
      <c r="DQ191" s="63"/>
      <c r="DR191" s="62"/>
      <c r="DS191" s="62"/>
      <c r="DT191" s="62"/>
      <c r="DU191" s="62"/>
      <c r="DV191" s="62"/>
      <c r="DW191" s="62"/>
      <c r="DX191" s="63"/>
      <c r="DY191" s="61"/>
      <c r="DZ191" s="62"/>
      <c r="EA191" s="63"/>
      <c r="EB191" s="61"/>
      <c r="EC191" s="62"/>
      <c r="ED191" s="62"/>
      <c r="EE191" s="62"/>
      <c r="EF191" s="62"/>
      <c r="EG191" s="62"/>
      <c r="EH191" s="62"/>
      <c r="EI191" s="62"/>
      <c r="EJ191" s="63"/>
      <c r="EK191" s="61"/>
      <c r="EL191" s="62"/>
      <c r="EM191" s="63"/>
      <c r="EN191" s="61"/>
      <c r="EO191" s="62"/>
      <c r="EP191" s="62"/>
      <c r="EQ191" s="62"/>
      <c r="ER191" s="62"/>
      <c r="ES191" s="62"/>
      <c r="ET191" s="63"/>
      <c r="EU191" s="62"/>
      <c r="EV191" s="62"/>
      <c r="EW191" s="62"/>
      <c r="EX191" s="61"/>
      <c r="EY191" s="62"/>
      <c r="EZ191" s="62"/>
      <c r="FA191" s="63"/>
      <c r="FB191" s="62"/>
      <c r="FC191" s="63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</row>
    <row r="192" spans="1:193" ht="14.25" x14ac:dyDescent="0.25">
      <c r="A192" s="515"/>
      <c r="B192" s="29" t="str">
        <f>IF(Achats!B190="","",Achats!B190)</f>
        <v>FH 18EH</v>
      </c>
      <c r="C192" s="67"/>
      <c r="D192" s="514"/>
      <c r="E192" s="5"/>
      <c r="F192" s="114"/>
      <c r="G192" s="33"/>
      <c r="H192" s="34"/>
      <c r="I192" s="5"/>
      <c r="J192" s="5"/>
      <c r="K192" s="5"/>
      <c r="L192" s="5"/>
      <c r="M192" s="114"/>
      <c r="N192" s="33"/>
      <c r="O192" s="31"/>
      <c r="P192" s="3"/>
      <c r="Q192" s="33"/>
      <c r="R192" s="54"/>
      <c r="S192" s="50"/>
      <c r="T192" s="299"/>
      <c r="U192" s="51"/>
      <c r="V192" s="62"/>
      <c r="W192" s="62"/>
      <c r="X192" s="62"/>
      <c r="Y192" s="62"/>
      <c r="Z192" s="62"/>
      <c r="AA192" s="62"/>
      <c r="AB192" s="62"/>
      <c r="AC192" s="62"/>
      <c r="AD192" s="62"/>
      <c r="AE192" s="61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3"/>
      <c r="BC192" s="61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>
        <v>2</v>
      </c>
      <c r="BP192" s="62"/>
      <c r="BQ192" s="63"/>
      <c r="BR192" s="61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2"/>
      <c r="CG192" s="62"/>
      <c r="CH192" s="63"/>
      <c r="CI192" s="61"/>
      <c r="CJ192" s="62"/>
      <c r="CK192" s="62"/>
      <c r="CL192" s="62"/>
      <c r="CM192" s="62"/>
      <c r="CN192" s="62"/>
      <c r="CO192" s="62"/>
      <c r="CP192" s="62"/>
      <c r="CQ192" s="62"/>
      <c r="CR192" s="62"/>
      <c r="CS192" s="62"/>
      <c r="CT192" s="62"/>
      <c r="CU192" s="62"/>
      <c r="CV192" s="62"/>
      <c r="CW192" s="62"/>
      <c r="CX192" s="62"/>
      <c r="CY192" s="63"/>
      <c r="CZ192" s="61"/>
      <c r="DA192" s="62"/>
      <c r="DB192" s="63"/>
      <c r="DC192" s="61"/>
      <c r="DD192" s="62"/>
      <c r="DE192" s="62"/>
      <c r="DF192" s="62"/>
      <c r="DG192" s="62"/>
      <c r="DH192" s="62"/>
      <c r="DI192" s="62"/>
      <c r="DJ192" s="62"/>
      <c r="DK192" s="62"/>
      <c r="DL192" s="62"/>
      <c r="DM192" s="61"/>
      <c r="DN192" s="62"/>
      <c r="DO192" s="63"/>
      <c r="DP192" s="62"/>
      <c r="DQ192" s="63"/>
      <c r="DR192" s="62"/>
      <c r="DS192" s="62"/>
      <c r="DT192" s="62"/>
      <c r="DU192" s="62"/>
      <c r="DV192" s="62"/>
      <c r="DW192" s="62"/>
      <c r="DX192" s="63"/>
      <c r="DY192" s="61"/>
      <c r="DZ192" s="62"/>
      <c r="EA192" s="63"/>
      <c r="EB192" s="61"/>
      <c r="EC192" s="62"/>
      <c r="ED192" s="62"/>
      <c r="EE192" s="62"/>
      <c r="EF192" s="62"/>
      <c r="EG192" s="62"/>
      <c r="EH192" s="62"/>
      <c r="EI192" s="62"/>
      <c r="EJ192" s="63"/>
      <c r="EK192" s="61"/>
      <c r="EL192" s="62"/>
      <c r="EM192" s="63"/>
      <c r="EN192" s="61"/>
      <c r="EO192" s="62"/>
      <c r="EP192" s="62"/>
      <c r="EQ192" s="62"/>
      <c r="ER192" s="62"/>
      <c r="ES192" s="62"/>
      <c r="ET192" s="63"/>
      <c r="EU192" s="62"/>
      <c r="EV192" s="62"/>
      <c r="EW192" s="62"/>
      <c r="EX192" s="61"/>
      <c r="EY192" s="62"/>
      <c r="EZ192" s="62"/>
      <c r="FA192" s="63"/>
      <c r="FB192" s="62"/>
      <c r="FC192" s="63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</row>
    <row r="193" spans="1:193" ht="14.25" x14ac:dyDescent="0.25">
      <c r="A193" s="458"/>
      <c r="B193" s="29" t="str">
        <f>IF(Achats!B191="","",Achats!B191)</f>
        <v>FH 20EH</v>
      </c>
      <c r="C193" s="67"/>
      <c r="D193" s="457"/>
      <c r="E193" s="2"/>
      <c r="F193" s="113"/>
      <c r="G193" s="32"/>
      <c r="H193" s="31"/>
      <c r="I193" s="2"/>
      <c r="J193" s="2"/>
      <c r="K193" s="2"/>
      <c r="L193" s="2"/>
      <c r="M193" s="113"/>
      <c r="N193" s="32"/>
      <c r="O193" s="31"/>
      <c r="P193" s="3"/>
      <c r="Q193" s="32"/>
      <c r="R193" s="54"/>
      <c r="S193" s="50"/>
      <c r="T193" s="299"/>
      <c r="U193" s="51"/>
      <c r="V193" s="62"/>
      <c r="W193" s="62"/>
      <c r="X193" s="62"/>
      <c r="Y193" s="62"/>
      <c r="Z193" s="62"/>
      <c r="AA193" s="62"/>
      <c r="AB193" s="62"/>
      <c r="AC193" s="62"/>
      <c r="AD193" s="62"/>
      <c r="AE193" s="61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3"/>
      <c r="BC193" s="61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>
        <v>2</v>
      </c>
      <c r="BQ193" s="63"/>
      <c r="BR193" s="61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2"/>
      <c r="CG193" s="62"/>
      <c r="CH193" s="63"/>
      <c r="CI193" s="61"/>
      <c r="CJ193" s="62"/>
      <c r="CK193" s="62"/>
      <c r="CL193" s="62"/>
      <c r="CM193" s="62"/>
      <c r="CN193" s="62"/>
      <c r="CO193" s="62"/>
      <c r="CP193" s="62"/>
      <c r="CQ193" s="62"/>
      <c r="CR193" s="62"/>
      <c r="CS193" s="62"/>
      <c r="CT193" s="62"/>
      <c r="CU193" s="62"/>
      <c r="CV193" s="62"/>
      <c r="CW193" s="62"/>
      <c r="CX193" s="62"/>
      <c r="CY193" s="63"/>
      <c r="CZ193" s="61"/>
      <c r="DA193" s="62"/>
      <c r="DB193" s="63"/>
      <c r="DC193" s="61"/>
      <c r="DD193" s="62"/>
      <c r="DE193" s="62"/>
      <c r="DF193" s="62"/>
      <c r="DG193" s="62"/>
      <c r="DH193" s="62"/>
      <c r="DI193" s="62"/>
      <c r="DJ193" s="62"/>
      <c r="DK193" s="62"/>
      <c r="DL193" s="62"/>
      <c r="DM193" s="61"/>
      <c r="DN193" s="62"/>
      <c r="DO193" s="63"/>
      <c r="DP193" s="62"/>
      <c r="DQ193" s="63"/>
      <c r="DR193" s="62"/>
      <c r="DS193" s="62"/>
      <c r="DT193" s="62"/>
      <c r="DU193" s="62"/>
      <c r="DV193" s="62"/>
      <c r="DW193" s="62"/>
      <c r="DX193" s="63"/>
      <c r="DY193" s="61"/>
      <c r="DZ193" s="62"/>
      <c r="EA193" s="63"/>
      <c r="EB193" s="61"/>
      <c r="EC193" s="62"/>
      <c r="ED193" s="62"/>
      <c r="EE193" s="62"/>
      <c r="EF193" s="62"/>
      <c r="EG193" s="62"/>
      <c r="EH193" s="62"/>
      <c r="EI193" s="62"/>
      <c r="EJ193" s="63"/>
      <c r="EK193" s="61"/>
      <c r="EL193" s="62"/>
      <c r="EM193" s="63"/>
      <c r="EN193" s="61"/>
      <c r="EO193" s="62"/>
      <c r="EP193" s="62"/>
      <c r="EQ193" s="62"/>
      <c r="ER193" s="62"/>
      <c r="ES193" s="62"/>
      <c r="ET193" s="63"/>
      <c r="EU193" s="62"/>
      <c r="EV193" s="62"/>
      <c r="EW193" s="62"/>
      <c r="EX193" s="61"/>
      <c r="EY193" s="62"/>
      <c r="EZ193" s="62"/>
      <c r="FA193" s="63"/>
      <c r="FB193" s="62"/>
      <c r="FC193" s="63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</row>
    <row r="194" spans="1:193" ht="14.25" x14ac:dyDescent="0.25">
      <c r="A194" s="458"/>
      <c r="B194" s="29" t="str">
        <f>IF(Achats!B192="","",Achats!B192)</f>
        <v/>
      </c>
      <c r="C194" s="67"/>
      <c r="D194" s="457"/>
      <c r="E194" s="2"/>
      <c r="F194" s="113"/>
      <c r="G194" s="32"/>
      <c r="H194" s="31"/>
      <c r="I194" s="2"/>
      <c r="J194" s="2"/>
      <c r="K194" s="2"/>
      <c r="L194" s="2"/>
      <c r="M194" s="113"/>
      <c r="N194" s="32"/>
      <c r="O194" s="31"/>
      <c r="P194" s="3"/>
      <c r="Q194" s="32"/>
      <c r="R194" s="54"/>
      <c r="S194" s="50"/>
      <c r="T194" s="299"/>
      <c r="U194" s="51"/>
      <c r="V194" s="62"/>
      <c r="W194" s="62"/>
      <c r="X194" s="62"/>
      <c r="Y194" s="62"/>
      <c r="Z194" s="62"/>
      <c r="AA194" s="62"/>
      <c r="AB194" s="62"/>
      <c r="AC194" s="62"/>
      <c r="AD194" s="62"/>
      <c r="AE194" s="61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3"/>
      <c r="BC194" s="61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3"/>
      <c r="BR194" s="61"/>
      <c r="BS194" s="62"/>
      <c r="BT194" s="62"/>
      <c r="BU194" s="62"/>
      <c r="BV194" s="62"/>
      <c r="BW194" s="62"/>
      <c r="BX194" s="62"/>
      <c r="BY194" s="62"/>
      <c r="BZ194" s="62"/>
      <c r="CA194" s="62"/>
      <c r="CB194" s="62"/>
      <c r="CC194" s="62"/>
      <c r="CD194" s="62"/>
      <c r="CE194" s="62"/>
      <c r="CF194" s="62"/>
      <c r="CG194" s="62"/>
      <c r="CH194" s="63"/>
      <c r="CI194" s="61"/>
      <c r="CJ194" s="62"/>
      <c r="CK194" s="62"/>
      <c r="CL194" s="62"/>
      <c r="CM194" s="62"/>
      <c r="CN194" s="62"/>
      <c r="CO194" s="62"/>
      <c r="CP194" s="62"/>
      <c r="CQ194" s="62"/>
      <c r="CR194" s="62"/>
      <c r="CS194" s="62"/>
      <c r="CT194" s="62"/>
      <c r="CU194" s="62"/>
      <c r="CV194" s="62"/>
      <c r="CW194" s="62"/>
      <c r="CX194" s="62"/>
      <c r="CY194" s="63"/>
      <c r="CZ194" s="61"/>
      <c r="DA194" s="62"/>
      <c r="DB194" s="63"/>
      <c r="DC194" s="61"/>
      <c r="DD194" s="62"/>
      <c r="DE194" s="62"/>
      <c r="DF194" s="62"/>
      <c r="DG194" s="62"/>
      <c r="DH194" s="62"/>
      <c r="DI194" s="62"/>
      <c r="DJ194" s="62"/>
      <c r="DK194" s="62"/>
      <c r="DL194" s="62"/>
      <c r="DM194" s="61"/>
      <c r="DN194" s="62"/>
      <c r="DO194" s="63"/>
      <c r="DP194" s="62"/>
      <c r="DQ194" s="63"/>
      <c r="DR194" s="62"/>
      <c r="DS194" s="62"/>
      <c r="DT194" s="62"/>
      <c r="DU194" s="62"/>
      <c r="DV194" s="62"/>
      <c r="DW194" s="62"/>
      <c r="DX194" s="63"/>
      <c r="DY194" s="61"/>
      <c r="DZ194" s="62"/>
      <c r="EA194" s="63"/>
      <c r="EB194" s="61"/>
      <c r="EC194" s="62"/>
      <c r="ED194" s="62"/>
      <c r="EE194" s="62"/>
      <c r="EF194" s="62"/>
      <c r="EG194" s="62"/>
      <c r="EH194" s="62"/>
      <c r="EI194" s="62"/>
      <c r="EJ194" s="63"/>
      <c r="EK194" s="61"/>
      <c r="EL194" s="62"/>
      <c r="EM194" s="63"/>
      <c r="EN194" s="61"/>
      <c r="EO194" s="62"/>
      <c r="EP194" s="62"/>
      <c r="EQ194" s="62"/>
      <c r="ER194" s="62"/>
      <c r="ES194" s="62"/>
      <c r="ET194" s="63"/>
      <c r="EU194" s="62"/>
      <c r="EV194" s="62"/>
      <c r="EW194" s="62"/>
      <c r="EX194" s="61"/>
      <c r="EY194" s="62"/>
      <c r="EZ194" s="62"/>
      <c r="FA194" s="63"/>
      <c r="FB194" s="62"/>
      <c r="FC194" s="63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</row>
    <row r="195" spans="1:193" s="14" customFormat="1" ht="14.25" x14ac:dyDescent="0.25">
      <c r="A195" s="458"/>
      <c r="B195" s="163" t="str">
        <f>IF(Achats!B193="","",Achats!B193)</f>
        <v/>
      </c>
      <c r="C195" s="67"/>
      <c r="D195" s="180"/>
      <c r="E195" s="75"/>
      <c r="F195" s="166"/>
      <c r="G195" s="167"/>
      <c r="H195" s="164"/>
      <c r="I195" s="75"/>
      <c r="J195" s="75"/>
      <c r="K195" s="75"/>
      <c r="L195" s="75"/>
      <c r="M195" s="166"/>
      <c r="N195" s="167"/>
      <c r="O195" s="164"/>
      <c r="P195" s="75"/>
      <c r="Q195" s="167"/>
      <c r="R195" s="168"/>
      <c r="S195" s="169"/>
      <c r="T195" s="300"/>
      <c r="U195" s="170"/>
      <c r="V195" s="172"/>
      <c r="W195" s="172"/>
      <c r="X195" s="172"/>
      <c r="Y195" s="172"/>
      <c r="Z195" s="172"/>
      <c r="AA195" s="172"/>
      <c r="AB195" s="172"/>
      <c r="AC195" s="172"/>
      <c r="AD195" s="172"/>
      <c r="AE195" s="171"/>
      <c r="AF195" s="172"/>
      <c r="AG195" s="172"/>
      <c r="AH195" s="172"/>
      <c r="AI195" s="172"/>
      <c r="AJ195" s="172"/>
      <c r="AK195" s="172"/>
      <c r="AL195" s="172"/>
      <c r="AM195" s="172"/>
      <c r="AN195" s="172"/>
      <c r="AO195" s="172"/>
      <c r="AP195" s="172"/>
      <c r="AQ195" s="172"/>
      <c r="AR195" s="172"/>
      <c r="AS195" s="172"/>
      <c r="AT195" s="172"/>
      <c r="AU195" s="172"/>
      <c r="AV195" s="172"/>
      <c r="AW195" s="172"/>
      <c r="AX195" s="172"/>
      <c r="AY195" s="172"/>
      <c r="AZ195" s="172"/>
      <c r="BA195" s="172"/>
      <c r="BB195" s="173"/>
      <c r="BC195" s="171"/>
      <c r="BD195" s="172"/>
      <c r="BE195" s="172"/>
      <c r="BF195" s="172"/>
      <c r="BG195" s="172"/>
      <c r="BH195" s="172"/>
      <c r="BI195" s="172"/>
      <c r="BJ195" s="172"/>
      <c r="BK195" s="172"/>
      <c r="BL195" s="172"/>
      <c r="BM195" s="172"/>
      <c r="BN195" s="172"/>
      <c r="BO195" s="172"/>
      <c r="BP195" s="172"/>
      <c r="BQ195" s="173"/>
      <c r="BR195" s="171"/>
      <c r="BS195" s="172"/>
      <c r="BT195" s="172"/>
      <c r="BU195" s="172"/>
      <c r="BV195" s="172"/>
      <c r="BW195" s="172"/>
      <c r="BX195" s="172"/>
      <c r="BY195" s="172"/>
      <c r="BZ195" s="172"/>
      <c r="CA195" s="172"/>
      <c r="CB195" s="172"/>
      <c r="CC195" s="172"/>
      <c r="CD195" s="172"/>
      <c r="CE195" s="172"/>
      <c r="CF195" s="172"/>
      <c r="CG195" s="172"/>
      <c r="CH195" s="173"/>
      <c r="CI195" s="171"/>
      <c r="CJ195" s="172"/>
      <c r="CK195" s="172"/>
      <c r="CL195" s="172"/>
      <c r="CM195" s="172"/>
      <c r="CN195" s="172"/>
      <c r="CO195" s="172"/>
      <c r="CP195" s="172"/>
      <c r="CQ195" s="172"/>
      <c r="CR195" s="172"/>
      <c r="CS195" s="172"/>
      <c r="CT195" s="172"/>
      <c r="CU195" s="172"/>
      <c r="CV195" s="172"/>
      <c r="CW195" s="172"/>
      <c r="CX195" s="172"/>
      <c r="CY195" s="173"/>
      <c r="CZ195" s="171"/>
      <c r="DA195" s="172"/>
      <c r="DB195" s="173"/>
      <c r="DC195" s="171"/>
      <c r="DD195" s="172"/>
      <c r="DE195" s="172"/>
      <c r="DF195" s="172"/>
      <c r="DG195" s="172"/>
      <c r="DH195" s="172"/>
      <c r="DI195" s="172"/>
      <c r="DJ195" s="172"/>
      <c r="DK195" s="172"/>
      <c r="DL195" s="172"/>
      <c r="DM195" s="171"/>
      <c r="DN195" s="172"/>
      <c r="DO195" s="173"/>
      <c r="DP195" s="172"/>
      <c r="DQ195" s="173"/>
      <c r="DR195" s="172"/>
      <c r="DS195" s="172"/>
      <c r="DT195" s="172"/>
      <c r="DU195" s="172"/>
      <c r="DV195" s="172"/>
      <c r="DW195" s="172"/>
      <c r="DX195" s="173"/>
      <c r="DY195" s="171"/>
      <c r="DZ195" s="172"/>
      <c r="EA195" s="173"/>
      <c r="EB195" s="171"/>
      <c r="EC195" s="172"/>
      <c r="ED195" s="172"/>
      <c r="EE195" s="172"/>
      <c r="EF195" s="172"/>
      <c r="EG195" s="172"/>
      <c r="EH195" s="172"/>
      <c r="EI195" s="172"/>
      <c r="EJ195" s="173"/>
      <c r="EK195" s="171"/>
      <c r="EL195" s="172"/>
      <c r="EM195" s="173"/>
      <c r="EN195" s="171"/>
      <c r="EO195" s="172"/>
      <c r="EP195" s="172"/>
      <c r="EQ195" s="172"/>
      <c r="ER195" s="172"/>
      <c r="ES195" s="172"/>
      <c r="ET195" s="173"/>
      <c r="EU195" s="172"/>
      <c r="EV195" s="172"/>
      <c r="EW195" s="172"/>
      <c r="EX195" s="171"/>
      <c r="EY195" s="172"/>
      <c r="EZ195" s="172"/>
      <c r="FA195" s="173"/>
      <c r="FB195" s="172"/>
      <c r="FC195" s="173"/>
    </row>
    <row r="196" spans="1:193" s="14" customFormat="1" ht="14.25" x14ac:dyDescent="0.25">
      <c r="A196" s="458"/>
      <c r="B196" s="198"/>
      <c r="C196" s="67"/>
      <c r="D196" s="180"/>
      <c r="E196" s="75"/>
      <c r="F196" s="166"/>
      <c r="G196" s="167"/>
      <c r="H196" s="164"/>
      <c r="I196" s="75"/>
      <c r="J196" s="75"/>
      <c r="K196" s="75"/>
      <c r="L196" s="75"/>
      <c r="M196" s="166"/>
      <c r="N196" s="167"/>
      <c r="O196" s="164"/>
      <c r="P196" s="75"/>
      <c r="Q196" s="167"/>
      <c r="R196" s="168"/>
      <c r="S196" s="169"/>
      <c r="T196" s="300"/>
      <c r="U196" s="170"/>
      <c r="V196" s="172"/>
      <c r="W196" s="172"/>
      <c r="X196" s="172"/>
      <c r="Y196" s="172"/>
      <c r="Z196" s="172"/>
      <c r="AA196" s="172"/>
      <c r="AB196" s="172"/>
      <c r="AC196" s="172"/>
      <c r="AD196" s="172"/>
      <c r="AE196" s="171"/>
      <c r="AF196" s="172"/>
      <c r="AG196" s="172"/>
      <c r="AH196" s="172"/>
      <c r="AI196" s="172"/>
      <c r="AJ196" s="172"/>
      <c r="AK196" s="172"/>
      <c r="AL196" s="172"/>
      <c r="AM196" s="172"/>
      <c r="AN196" s="172"/>
      <c r="AO196" s="172"/>
      <c r="AP196" s="172"/>
      <c r="AQ196" s="172"/>
      <c r="AR196" s="172"/>
      <c r="AS196" s="172"/>
      <c r="AT196" s="172"/>
      <c r="AU196" s="172"/>
      <c r="AV196" s="172"/>
      <c r="AW196" s="172"/>
      <c r="AX196" s="172"/>
      <c r="AY196" s="172"/>
      <c r="AZ196" s="172"/>
      <c r="BA196" s="172"/>
      <c r="BB196" s="173"/>
      <c r="BC196" s="171"/>
      <c r="BD196" s="172"/>
      <c r="BE196" s="172"/>
      <c r="BF196" s="172"/>
      <c r="BG196" s="172"/>
      <c r="BH196" s="172"/>
      <c r="BI196" s="172"/>
      <c r="BJ196" s="172"/>
      <c r="BK196" s="172"/>
      <c r="BL196" s="172"/>
      <c r="BM196" s="172"/>
      <c r="BN196" s="172"/>
      <c r="BO196" s="172"/>
      <c r="BP196" s="172"/>
      <c r="BQ196" s="173"/>
      <c r="BR196" s="171"/>
      <c r="BS196" s="172"/>
      <c r="BT196" s="172"/>
      <c r="BU196" s="172"/>
      <c r="BV196" s="172"/>
      <c r="BW196" s="172"/>
      <c r="BX196" s="172"/>
      <c r="BY196" s="172"/>
      <c r="BZ196" s="172"/>
      <c r="CA196" s="172"/>
      <c r="CB196" s="172"/>
      <c r="CC196" s="172"/>
      <c r="CD196" s="172"/>
      <c r="CE196" s="172"/>
      <c r="CF196" s="172"/>
      <c r="CG196" s="172"/>
      <c r="CH196" s="173"/>
      <c r="CI196" s="171"/>
      <c r="CJ196" s="172"/>
      <c r="CK196" s="172"/>
      <c r="CL196" s="172"/>
      <c r="CM196" s="172"/>
      <c r="CN196" s="172"/>
      <c r="CO196" s="172"/>
      <c r="CP196" s="172"/>
      <c r="CQ196" s="172"/>
      <c r="CR196" s="172"/>
      <c r="CS196" s="172"/>
      <c r="CT196" s="172"/>
      <c r="CU196" s="172"/>
      <c r="CV196" s="172"/>
      <c r="CW196" s="172"/>
      <c r="CX196" s="172"/>
      <c r="CY196" s="173"/>
      <c r="CZ196" s="171"/>
      <c r="DA196" s="172"/>
      <c r="DB196" s="173"/>
      <c r="DC196" s="171"/>
      <c r="DD196" s="172"/>
      <c r="DE196" s="172"/>
      <c r="DF196" s="172"/>
      <c r="DG196" s="172"/>
      <c r="DH196" s="172"/>
      <c r="DI196" s="172"/>
      <c r="DJ196" s="172"/>
      <c r="DK196" s="172"/>
      <c r="DL196" s="172"/>
      <c r="DM196" s="171"/>
      <c r="DN196" s="172"/>
      <c r="DO196" s="173"/>
      <c r="DP196" s="172"/>
      <c r="DQ196" s="173"/>
      <c r="DR196" s="172"/>
      <c r="DS196" s="172"/>
      <c r="DT196" s="172"/>
      <c r="DU196" s="172"/>
      <c r="DV196" s="172"/>
      <c r="DW196" s="172"/>
      <c r="DX196" s="173"/>
      <c r="DY196" s="171"/>
      <c r="DZ196" s="172"/>
      <c r="EA196" s="173"/>
      <c r="EB196" s="171"/>
      <c r="EC196" s="172"/>
      <c r="ED196" s="172"/>
      <c r="EE196" s="172"/>
      <c r="EF196" s="172"/>
      <c r="EG196" s="172"/>
      <c r="EH196" s="172"/>
      <c r="EI196" s="172"/>
      <c r="EJ196" s="173"/>
      <c r="EK196" s="171"/>
      <c r="EL196" s="172"/>
      <c r="EM196" s="173"/>
      <c r="EN196" s="171"/>
      <c r="EO196" s="172"/>
      <c r="EP196" s="172"/>
      <c r="EQ196" s="172"/>
      <c r="ER196" s="172"/>
      <c r="ES196" s="172"/>
      <c r="ET196" s="173"/>
      <c r="EU196" s="172"/>
      <c r="EV196" s="172"/>
      <c r="EW196" s="172"/>
      <c r="EX196" s="171"/>
      <c r="EY196" s="172"/>
      <c r="EZ196" s="172"/>
      <c r="FA196" s="173"/>
      <c r="FB196" s="172"/>
      <c r="FC196" s="173"/>
    </row>
    <row r="197" spans="1:193" ht="14.25" x14ac:dyDescent="0.25">
      <c r="A197" s="458"/>
      <c r="B197" s="346" t="str">
        <f>IF(Achats!B195="","",Achats!B195)</f>
        <v>Géotextile 2,49</v>
      </c>
      <c r="C197" s="67"/>
      <c r="D197" s="457"/>
      <c r="E197" s="2"/>
      <c r="F197" s="113"/>
      <c r="G197" s="32"/>
      <c r="H197" s="31"/>
      <c r="I197" s="2"/>
      <c r="J197" s="2"/>
      <c r="K197" s="2"/>
      <c r="L197" s="2"/>
      <c r="M197" s="113"/>
      <c r="N197" s="32"/>
      <c r="O197" s="31"/>
      <c r="P197" s="3"/>
      <c r="Q197" s="32"/>
      <c r="R197" s="54"/>
      <c r="S197" s="50"/>
      <c r="T197" s="299"/>
      <c r="U197" s="51"/>
      <c r="V197" s="62"/>
      <c r="W197" s="62"/>
      <c r="X197" s="62"/>
      <c r="Y197" s="62"/>
      <c r="Z197" s="62"/>
      <c r="AA197" s="62"/>
      <c r="AB197" s="62"/>
      <c r="AC197" s="62"/>
      <c r="AD197" s="62"/>
      <c r="AE197" s="61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3"/>
      <c r="BC197" s="61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3"/>
      <c r="BR197" s="61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3"/>
      <c r="CI197" s="61">
        <v>1</v>
      </c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3"/>
      <c r="CZ197" s="61"/>
      <c r="DA197" s="62"/>
      <c r="DB197" s="63"/>
      <c r="DC197" s="61"/>
      <c r="DD197" s="62"/>
      <c r="DE197" s="62"/>
      <c r="DF197" s="62"/>
      <c r="DG197" s="62"/>
      <c r="DH197" s="62"/>
      <c r="DI197" s="62"/>
      <c r="DJ197" s="62"/>
      <c r="DK197" s="62"/>
      <c r="DL197" s="62"/>
      <c r="DM197" s="61"/>
      <c r="DN197" s="62"/>
      <c r="DO197" s="63"/>
      <c r="DP197" s="62"/>
      <c r="DQ197" s="63"/>
      <c r="DR197" s="62"/>
      <c r="DS197" s="62"/>
      <c r="DT197" s="62"/>
      <c r="DU197" s="62"/>
      <c r="DV197" s="62"/>
      <c r="DW197" s="62"/>
      <c r="DX197" s="63"/>
      <c r="DY197" s="61"/>
      <c r="DZ197" s="62"/>
      <c r="EA197" s="63"/>
      <c r="EB197" s="61"/>
      <c r="EC197" s="62"/>
      <c r="ED197" s="62"/>
      <c r="EE197" s="62"/>
      <c r="EF197" s="62"/>
      <c r="EG197" s="62"/>
      <c r="EH197" s="62"/>
      <c r="EI197" s="62"/>
      <c r="EJ197" s="63"/>
      <c r="EK197" s="61"/>
      <c r="EL197" s="62"/>
      <c r="EM197" s="63"/>
      <c r="EN197" s="61"/>
      <c r="EO197" s="62"/>
      <c r="EP197" s="62"/>
      <c r="EQ197" s="62"/>
      <c r="ER197" s="62"/>
      <c r="ES197" s="62"/>
      <c r="ET197" s="63"/>
      <c r="EU197" s="62"/>
      <c r="EV197" s="62"/>
      <c r="EW197" s="62"/>
      <c r="EX197" s="61"/>
      <c r="EY197" s="62"/>
      <c r="EZ197" s="62"/>
      <c r="FA197" s="63"/>
      <c r="FB197" s="62"/>
      <c r="FC197" s="63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</row>
    <row r="198" spans="1:193" ht="15" customHeight="1" x14ac:dyDescent="0.25">
      <c r="A198" s="458"/>
      <c r="B198" s="346" t="str">
        <f>IF(Achats!B196="","",Achats!B196)</f>
        <v>Géotextile 3,05</v>
      </c>
      <c r="C198" s="67"/>
      <c r="D198" s="457"/>
      <c r="E198" s="2"/>
      <c r="F198" s="113"/>
      <c r="G198" s="32"/>
      <c r="H198" s="31"/>
      <c r="I198" s="2"/>
      <c r="J198" s="2"/>
      <c r="K198" s="2"/>
      <c r="L198" s="2"/>
      <c r="M198" s="113"/>
      <c r="N198" s="32"/>
      <c r="O198" s="31"/>
      <c r="P198" s="3"/>
      <c r="Q198" s="32"/>
      <c r="R198" s="54"/>
      <c r="S198" s="50"/>
      <c r="T198" s="299"/>
      <c r="U198" s="51"/>
      <c r="V198" s="62"/>
      <c r="W198" s="62"/>
      <c r="X198" s="62"/>
      <c r="Y198" s="62"/>
      <c r="Z198" s="62"/>
      <c r="AA198" s="62"/>
      <c r="AB198" s="62"/>
      <c r="AC198" s="62"/>
      <c r="AD198" s="62"/>
      <c r="AE198" s="61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3"/>
      <c r="BC198" s="61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3"/>
      <c r="BR198" s="61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2"/>
      <c r="CG198" s="62"/>
      <c r="CH198" s="63"/>
      <c r="CI198" s="61"/>
      <c r="CJ198" s="62">
        <v>1</v>
      </c>
      <c r="CK198" s="62"/>
      <c r="CL198" s="62"/>
      <c r="CM198" s="62"/>
      <c r="CN198" s="62"/>
      <c r="CO198" s="62"/>
      <c r="CP198" s="62"/>
      <c r="CQ198" s="62"/>
      <c r="CR198" s="62"/>
      <c r="CS198" s="62"/>
      <c r="CT198" s="62"/>
      <c r="CU198" s="62"/>
      <c r="CV198" s="62"/>
      <c r="CW198" s="62"/>
      <c r="CX198" s="62"/>
      <c r="CY198" s="63"/>
      <c r="CZ198" s="61"/>
      <c r="DA198" s="62"/>
      <c r="DB198" s="63"/>
      <c r="DC198" s="61"/>
      <c r="DD198" s="62"/>
      <c r="DE198" s="62"/>
      <c r="DF198" s="62"/>
      <c r="DG198" s="62"/>
      <c r="DH198" s="62"/>
      <c r="DI198" s="62"/>
      <c r="DJ198" s="62"/>
      <c r="DK198" s="62"/>
      <c r="DL198" s="62"/>
      <c r="DM198" s="61"/>
      <c r="DN198" s="62"/>
      <c r="DO198" s="63"/>
      <c r="DP198" s="62"/>
      <c r="DQ198" s="63"/>
      <c r="DR198" s="62"/>
      <c r="DS198" s="62"/>
      <c r="DT198" s="62"/>
      <c r="DU198" s="62"/>
      <c r="DV198" s="62"/>
      <c r="DW198" s="62"/>
      <c r="DX198" s="63"/>
      <c r="DY198" s="61"/>
      <c r="DZ198" s="62"/>
      <c r="EA198" s="63"/>
      <c r="EB198" s="61"/>
      <c r="EC198" s="62"/>
      <c r="ED198" s="62"/>
      <c r="EE198" s="62"/>
      <c r="EF198" s="62"/>
      <c r="EG198" s="62"/>
      <c r="EH198" s="62"/>
      <c r="EI198" s="62"/>
      <c r="EJ198" s="63"/>
      <c r="EK198" s="61"/>
      <c r="EL198" s="62"/>
      <c r="EM198" s="63"/>
      <c r="EN198" s="61"/>
      <c r="EO198" s="62"/>
      <c r="EP198" s="62"/>
      <c r="EQ198" s="62"/>
      <c r="ER198" s="62"/>
      <c r="ES198" s="62"/>
      <c r="ET198" s="63"/>
      <c r="EU198" s="62"/>
      <c r="EV198" s="62"/>
      <c r="EW198" s="62"/>
      <c r="EX198" s="61"/>
      <c r="EY198" s="62"/>
      <c r="EZ198" s="62"/>
      <c r="FA198" s="63"/>
      <c r="FB198" s="62"/>
      <c r="FC198" s="63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</row>
    <row r="199" spans="1:193" ht="15" customHeight="1" x14ac:dyDescent="0.25">
      <c r="A199" s="458"/>
      <c r="B199" s="346" t="str">
        <f>IF(Achats!B197="","",Achats!B197)</f>
        <v>Géotextile 3,68</v>
      </c>
      <c r="C199" s="67"/>
      <c r="D199" s="457"/>
      <c r="E199" s="2"/>
      <c r="F199" s="113"/>
      <c r="G199" s="32"/>
      <c r="H199" s="31"/>
      <c r="I199" s="2"/>
      <c r="J199" s="2"/>
      <c r="K199" s="2"/>
      <c r="L199" s="2"/>
      <c r="M199" s="113"/>
      <c r="N199" s="32"/>
      <c r="O199" s="31"/>
      <c r="P199" s="3"/>
      <c r="Q199" s="32"/>
      <c r="R199" s="54"/>
      <c r="S199" s="50"/>
      <c r="T199" s="299"/>
      <c r="U199" s="51"/>
      <c r="V199" s="62"/>
      <c r="W199" s="62"/>
      <c r="X199" s="62"/>
      <c r="Y199" s="62"/>
      <c r="Z199" s="62"/>
      <c r="AA199" s="62"/>
      <c r="AB199" s="62"/>
      <c r="AC199" s="62"/>
      <c r="AD199" s="62"/>
      <c r="AE199" s="61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3"/>
      <c r="BC199" s="61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3"/>
      <c r="BR199" s="61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2"/>
      <c r="CG199" s="62"/>
      <c r="CH199" s="63"/>
      <c r="CI199" s="61"/>
      <c r="CJ199" s="62"/>
      <c r="CK199" s="62">
        <v>1</v>
      </c>
      <c r="CL199" s="62"/>
      <c r="CM199" s="62"/>
      <c r="CN199" s="62"/>
      <c r="CO199" s="62"/>
      <c r="CP199" s="62"/>
      <c r="CQ199" s="62"/>
      <c r="CR199" s="62"/>
      <c r="CS199" s="62"/>
      <c r="CT199" s="62"/>
      <c r="CU199" s="62"/>
      <c r="CV199" s="62"/>
      <c r="CW199" s="62"/>
      <c r="CX199" s="62"/>
      <c r="CY199" s="63"/>
      <c r="CZ199" s="61"/>
      <c r="DA199" s="62"/>
      <c r="DB199" s="63"/>
      <c r="DC199" s="61"/>
      <c r="DD199" s="62"/>
      <c r="DE199" s="62"/>
      <c r="DF199" s="62"/>
      <c r="DG199" s="62"/>
      <c r="DH199" s="62"/>
      <c r="DI199" s="62"/>
      <c r="DJ199" s="62"/>
      <c r="DK199" s="62"/>
      <c r="DL199" s="62"/>
      <c r="DM199" s="61"/>
      <c r="DN199" s="62"/>
      <c r="DO199" s="63"/>
      <c r="DP199" s="62"/>
      <c r="DQ199" s="63"/>
      <c r="DR199" s="62"/>
      <c r="DS199" s="62"/>
      <c r="DT199" s="62"/>
      <c r="DU199" s="62"/>
      <c r="DV199" s="62"/>
      <c r="DW199" s="62"/>
      <c r="DX199" s="63"/>
      <c r="DY199" s="61"/>
      <c r="DZ199" s="62"/>
      <c r="EA199" s="63"/>
      <c r="EB199" s="61"/>
      <c r="EC199" s="62"/>
      <c r="ED199" s="62"/>
      <c r="EE199" s="62"/>
      <c r="EF199" s="62"/>
      <c r="EG199" s="62"/>
      <c r="EH199" s="62"/>
      <c r="EI199" s="62"/>
      <c r="EJ199" s="63"/>
      <c r="EK199" s="61"/>
      <c r="EL199" s="62"/>
      <c r="EM199" s="63"/>
      <c r="EN199" s="61"/>
      <c r="EO199" s="62"/>
      <c r="EP199" s="62"/>
      <c r="EQ199" s="62"/>
      <c r="ER199" s="62"/>
      <c r="ES199" s="62"/>
      <c r="ET199" s="63"/>
      <c r="EU199" s="62"/>
      <c r="EV199" s="62"/>
      <c r="EW199" s="62"/>
      <c r="EX199" s="61"/>
      <c r="EY199" s="62"/>
      <c r="EZ199" s="62"/>
      <c r="FA199" s="63"/>
      <c r="FB199" s="62"/>
      <c r="FC199" s="63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</row>
    <row r="200" spans="1:193" ht="15" customHeight="1" x14ac:dyDescent="0.25">
      <c r="A200" s="458"/>
      <c r="B200" s="346" t="str">
        <f>IF(Achats!B198="","",Achats!B198)</f>
        <v>Géotextile 4,27</v>
      </c>
      <c r="C200" s="67"/>
      <c r="D200" s="457"/>
      <c r="E200" s="2"/>
      <c r="F200" s="113"/>
      <c r="G200" s="32"/>
      <c r="H200" s="31"/>
      <c r="I200" s="2"/>
      <c r="J200" s="2"/>
      <c r="K200" s="2"/>
      <c r="L200" s="2"/>
      <c r="M200" s="113"/>
      <c r="N200" s="32"/>
      <c r="O200" s="31"/>
      <c r="P200" s="3"/>
      <c r="Q200" s="32"/>
      <c r="R200" s="54"/>
      <c r="S200" s="50"/>
      <c r="T200" s="299"/>
      <c r="U200" s="51"/>
      <c r="V200" s="62"/>
      <c r="W200" s="62"/>
      <c r="X200" s="62"/>
      <c r="Y200" s="62"/>
      <c r="Z200" s="62"/>
      <c r="AA200" s="62"/>
      <c r="AB200" s="62"/>
      <c r="AC200" s="62"/>
      <c r="AD200" s="62"/>
      <c r="AE200" s="61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3"/>
      <c r="BC200" s="61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3"/>
      <c r="BR200" s="61"/>
      <c r="BS200" s="62"/>
      <c r="BT200" s="62"/>
      <c r="BU200" s="62"/>
      <c r="BV200" s="62"/>
      <c r="BW200" s="62"/>
      <c r="BX200" s="62"/>
      <c r="BY200" s="62"/>
      <c r="BZ200" s="62"/>
      <c r="CA200" s="62"/>
      <c r="CB200" s="62"/>
      <c r="CC200" s="62"/>
      <c r="CD200" s="62"/>
      <c r="CE200" s="62"/>
      <c r="CF200" s="62"/>
      <c r="CG200" s="62"/>
      <c r="CH200" s="63"/>
      <c r="CI200" s="61"/>
      <c r="CJ200" s="62"/>
      <c r="CK200" s="62"/>
      <c r="CL200" s="62">
        <v>1</v>
      </c>
      <c r="CM200" s="62"/>
      <c r="CN200" s="62"/>
      <c r="CO200" s="62"/>
      <c r="CP200" s="62"/>
      <c r="CQ200" s="62"/>
      <c r="CR200" s="62"/>
      <c r="CS200" s="62"/>
      <c r="CT200" s="62"/>
      <c r="CU200" s="62"/>
      <c r="CV200" s="62"/>
      <c r="CW200" s="62"/>
      <c r="CX200" s="62"/>
      <c r="CY200" s="63"/>
      <c r="CZ200" s="61"/>
      <c r="DA200" s="62"/>
      <c r="DB200" s="63"/>
      <c r="DC200" s="61"/>
      <c r="DD200" s="62"/>
      <c r="DE200" s="62"/>
      <c r="DF200" s="62"/>
      <c r="DG200" s="62"/>
      <c r="DH200" s="62"/>
      <c r="DI200" s="62"/>
      <c r="DJ200" s="62"/>
      <c r="DK200" s="62"/>
      <c r="DL200" s="62"/>
      <c r="DM200" s="61"/>
      <c r="DN200" s="62"/>
      <c r="DO200" s="63"/>
      <c r="DP200" s="62"/>
      <c r="DQ200" s="63"/>
      <c r="DR200" s="62"/>
      <c r="DS200" s="62"/>
      <c r="DT200" s="62"/>
      <c r="DU200" s="62"/>
      <c r="DV200" s="62"/>
      <c r="DW200" s="62"/>
      <c r="DX200" s="63"/>
      <c r="DY200" s="61"/>
      <c r="DZ200" s="62"/>
      <c r="EA200" s="63"/>
      <c r="EB200" s="61"/>
      <c r="EC200" s="62"/>
      <c r="ED200" s="62"/>
      <c r="EE200" s="62"/>
      <c r="EF200" s="62"/>
      <c r="EG200" s="62"/>
      <c r="EH200" s="62"/>
      <c r="EI200" s="62"/>
      <c r="EJ200" s="63"/>
      <c r="EK200" s="61"/>
      <c r="EL200" s="62"/>
      <c r="EM200" s="63"/>
      <c r="EN200" s="61"/>
      <c r="EO200" s="62"/>
      <c r="EP200" s="62"/>
      <c r="EQ200" s="62"/>
      <c r="ER200" s="62"/>
      <c r="ES200" s="62"/>
      <c r="ET200" s="63"/>
      <c r="EU200" s="62"/>
      <c r="EV200" s="62"/>
      <c r="EW200" s="62"/>
      <c r="EX200" s="61"/>
      <c r="EY200" s="62"/>
      <c r="EZ200" s="62"/>
      <c r="FA200" s="63"/>
      <c r="FB200" s="62"/>
      <c r="FC200" s="63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</row>
    <row r="201" spans="1:193" ht="15" customHeight="1" x14ac:dyDescent="0.25">
      <c r="A201" s="458"/>
      <c r="B201" s="346" t="str">
        <f>IF(Achats!B199="","",Achats!B199)</f>
        <v>Géotextile 4,88</v>
      </c>
      <c r="C201" s="67"/>
      <c r="D201" s="457"/>
      <c r="E201" s="2"/>
      <c r="F201" s="113"/>
      <c r="G201" s="32"/>
      <c r="H201" s="31"/>
      <c r="I201" s="2"/>
      <c r="J201" s="2"/>
      <c r="K201" s="2"/>
      <c r="L201" s="2"/>
      <c r="M201" s="113"/>
      <c r="N201" s="32"/>
      <c r="O201" s="31"/>
      <c r="P201" s="3"/>
      <c r="Q201" s="32"/>
      <c r="R201" s="54"/>
      <c r="S201" s="50"/>
      <c r="T201" s="299"/>
      <c r="U201" s="51"/>
      <c r="V201" s="62"/>
      <c r="W201" s="62"/>
      <c r="X201" s="62"/>
      <c r="Y201" s="62"/>
      <c r="Z201" s="62"/>
      <c r="AA201" s="62"/>
      <c r="AB201" s="62"/>
      <c r="AC201" s="62"/>
      <c r="AD201" s="62"/>
      <c r="AE201" s="61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3"/>
      <c r="BC201" s="61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3"/>
      <c r="BR201" s="61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2"/>
      <c r="CG201" s="62"/>
      <c r="CH201" s="63"/>
      <c r="CI201" s="61"/>
      <c r="CJ201" s="62"/>
      <c r="CK201" s="62"/>
      <c r="CL201" s="62"/>
      <c r="CM201" s="62">
        <v>1</v>
      </c>
      <c r="CN201" s="62"/>
      <c r="CO201" s="62"/>
      <c r="CP201" s="62"/>
      <c r="CQ201" s="62"/>
      <c r="CR201" s="62"/>
      <c r="CS201" s="62"/>
      <c r="CT201" s="62"/>
      <c r="CU201" s="62"/>
      <c r="CV201" s="62"/>
      <c r="CW201" s="62"/>
      <c r="CX201" s="62"/>
      <c r="CY201" s="63"/>
      <c r="CZ201" s="61"/>
      <c r="DA201" s="62"/>
      <c r="DB201" s="63"/>
      <c r="DC201" s="61"/>
      <c r="DD201" s="62"/>
      <c r="DE201" s="62"/>
      <c r="DF201" s="62"/>
      <c r="DG201" s="62"/>
      <c r="DH201" s="62"/>
      <c r="DI201" s="62"/>
      <c r="DJ201" s="62"/>
      <c r="DK201" s="62"/>
      <c r="DL201" s="62"/>
      <c r="DM201" s="61"/>
      <c r="DN201" s="62"/>
      <c r="DO201" s="63"/>
      <c r="DP201" s="62"/>
      <c r="DQ201" s="63"/>
      <c r="DR201" s="62"/>
      <c r="DS201" s="62"/>
      <c r="DT201" s="62"/>
      <c r="DU201" s="62"/>
      <c r="DV201" s="62"/>
      <c r="DW201" s="62"/>
      <c r="DX201" s="63"/>
      <c r="DY201" s="61"/>
      <c r="DZ201" s="62"/>
      <c r="EA201" s="63"/>
      <c r="EB201" s="61"/>
      <c r="EC201" s="62"/>
      <c r="ED201" s="62"/>
      <c r="EE201" s="62"/>
      <c r="EF201" s="62"/>
      <c r="EG201" s="62"/>
      <c r="EH201" s="62"/>
      <c r="EI201" s="62"/>
      <c r="EJ201" s="63"/>
      <c r="EK201" s="61"/>
      <c r="EL201" s="62"/>
      <c r="EM201" s="63"/>
      <c r="EN201" s="61"/>
      <c r="EO201" s="62"/>
      <c r="EP201" s="62"/>
      <c r="EQ201" s="62"/>
      <c r="ER201" s="62"/>
      <c r="ES201" s="62"/>
      <c r="ET201" s="63"/>
      <c r="EU201" s="62"/>
      <c r="EV201" s="62"/>
      <c r="EW201" s="62"/>
      <c r="EX201" s="61"/>
      <c r="EY201" s="62"/>
      <c r="EZ201" s="62"/>
      <c r="FA201" s="63"/>
      <c r="FB201" s="62"/>
      <c r="FC201" s="63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</row>
    <row r="202" spans="1:193" ht="15" customHeight="1" x14ac:dyDescent="0.25">
      <c r="A202" s="458"/>
      <c r="B202" s="346" t="str">
        <f>IF(Achats!B200="","",Achats!B200)</f>
        <v>Géotextile 5,49</v>
      </c>
      <c r="C202" s="67"/>
      <c r="D202" s="457"/>
      <c r="E202" s="2"/>
      <c r="F202" s="113"/>
      <c r="G202" s="32"/>
      <c r="H202" s="31"/>
      <c r="I202" s="2"/>
      <c r="J202" s="2"/>
      <c r="K202" s="2"/>
      <c r="L202" s="2"/>
      <c r="M202" s="113"/>
      <c r="N202" s="32"/>
      <c r="O202" s="31"/>
      <c r="P202" s="3"/>
      <c r="Q202" s="32"/>
      <c r="R202" s="54"/>
      <c r="S202" s="50"/>
      <c r="T202" s="299"/>
      <c r="U202" s="51"/>
      <c r="V202" s="62"/>
      <c r="W202" s="62"/>
      <c r="X202" s="62"/>
      <c r="Y202" s="62"/>
      <c r="Z202" s="62"/>
      <c r="AA202" s="62"/>
      <c r="AB202" s="62"/>
      <c r="AC202" s="62"/>
      <c r="AD202" s="62"/>
      <c r="AE202" s="61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3"/>
      <c r="BC202" s="61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3"/>
      <c r="BR202" s="61"/>
      <c r="BS202" s="62"/>
      <c r="BT202" s="62"/>
      <c r="BU202" s="62"/>
      <c r="BV202" s="62"/>
      <c r="BW202" s="62"/>
      <c r="BX202" s="62"/>
      <c r="BY202" s="62"/>
      <c r="BZ202" s="62"/>
      <c r="CA202" s="62"/>
      <c r="CB202" s="62"/>
      <c r="CC202" s="62"/>
      <c r="CD202" s="62"/>
      <c r="CE202" s="62"/>
      <c r="CF202" s="62"/>
      <c r="CG202" s="62"/>
      <c r="CH202" s="63"/>
      <c r="CI202" s="61"/>
      <c r="CJ202" s="62"/>
      <c r="CK202" s="62"/>
      <c r="CL202" s="62"/>
      <c r="CM202" s="62"/>
      <c r="CN202" s="62">
        <v>1</v>
      </c>
      <c r="CO202" s="62"/>
      <c r="CP202" s="62"/>
      <c r="CQ202" s="62"/>
      <c r="CR202" s="62"/>
      <c r="CS202" s="62"/>
      <c r="CT202" s="62"/>
      <c r="CU202" s="62"/>
      <c r="CV202" s="62"/>
      <c r="CW202" s="62"/>
      <c r="CX202" s="62"/>
      <c r="CY202" s="63"/>
      <c r="CZ202" s="61"/>
      <c r="DA202" s="62"/>
      <c r="DB202" s="63"/>
      <c r="DC202" s="61"/>
      <c r="DD202" s="62"/>
      <c r="DE202" s="62"/>
      <c r="DF202" s="62"/>
      <c r="DG202" s="62"/>
      <c r="DH202" s="62"/>
      <c r="DI202" s="62"/>
      <c r="DJ202" s="62"/>
      <c r="DK202" s="62"/>
      <c r="DL202" s="62"/>
      <c r="DM202" s="61"/>
      <c r="DN202" s="62"/>
      <c r="DO202" s="63"/>
      <c r="DP202" s="62"/>
      <c r="DQ202" s="63"/>
      <c r="DR202" s="62"/>
      <c r="DS202" s="62"/>
      <c r="DT202" s="62"/>
      <c r="DU202" s="62"/>
      <c r="DV202" s="62"/>
      <c r="DW202" s="62"/>
      <c r="DX202" s="63"/>
      <c r="DY202" s="61"/>
      <c r="DZ202" s="62"/>
      <c r="EA202" s="63"/>
      <c r="EB202" s="61"/>
      <c r="EC202" s="62"/>
      <c r="ED202" s="62"/>
      <c r="EE202" s="62"/>
      <c r="EF202" s="62"/>
      <c r="EG202" s="62"/>
      <c r="EH202" s="62"/>
      <c r="EI202" s="62"/>
      <c r="EJ202" s="63"/>
      <c r="EK202" s="61"/>
      <c r="EL202" s="62"/>
      <c r="EM202" s="63"/>
      <c r="EN202" s="61"/>
      <c r="EO202" s="62"/>
      <c r="EP202" s="62"/>
      <c r="EQ202" s="62"/>
      <c r="ER202" s="62"/>
      <c r="ES202" s="62"/>
      <c r="ET202" s="63"/>
      <c r="EU202" s="62"/>
      <c r="EV202" s="62"/>
      <c r="EW202" s="62"/>
      <c r="EX202" s="61"/>
      <c r="EY202" s="62"/>
      <c r="EZ202" s="62"/>
      <c r="FA202" s="63"/>
      <c r="FB202" s="62"/>
      <c r="FC202" s="63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</row>
    <row r="203" spans="1:193" ht="15" customHeight="1" x14ac:dyDescent="0.25">
      <c r="A203" s="458"/>
      <c r="B203" s="346" t="str">
        <f>IF(Achats!B201="","",Achats!B201)</f>
        <v>Géotextile 6,1</v>
      </c>
      <c r="C203" s="67"/>
      <c r="D203" s="457"/>
      <c r="E203" s="2"/>
      <c r="F203" s="113"/>
      <c r="G203" s="32"/>
      <c r="H203" s="31"/>
      <c r="I203" s="2"/>
      <c r="J203" s="2"/>
      <c r="K203" s="2"/>
      <c r="L203" s="2"/>
      <c r="M203" s="113"/>
      <c r="N203" s="32"/>
      <c r="O203" s="31"/>
      <c r="P203" s="3"/>
      <c r="Q203" s="32"/>
      <c r="R203" s="54"/>
      <c r="S203" s="50"/>
      <c r="T203" s="299"/>
      <c r="U203" s="51"/>
      <c r="V203" s="62"/>
      <c r="W203" s="62"/>
      <c r="X203" s="62"/>
      <c r="Y203" s="62"/>
      <c r="Z203" s="62"/>
      <c r="AA203" s="62"/>
      <c r="AB203" s="62"/>
      <c r="AC203" s="62"/>
      <c r="AD203" s="62"/>
      <c r="AE203" s="61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3"/>
      <c r="BC203" s="61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3"/>
      <c r="BR203" s="61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3"/>
      <c r="CI203" s="61"/>
      <c r="CJ203" s="62"/>
      <c r="CK203" s="62"/>
      <c r="CL203" s="62"/>
      <c r="CM203" s="62"/>
      <c r="CN203" s="62"/>
      <c r="CO203" s="62">
        <v>1</v>
      </c>
      <c r="CP203" s="62"/>
      <c r="CQ203" s="62"/>
      <c r="CR203" s="62"/>
      <c r="CS203" s="62"/>
      <c r="CT203" s="62"/>
      <c r="CU203" s="62"/>
      <c r="CV203" s="62"/>
      <c r="CW203" s="62"/>
      <c r="CX203" s="62"/>
      <c r="CY203" s="63"/>
      <c r="CZ203" s="61"/>
      <c r="DA203" s="62"/>
      <c r="DB203" s="63"/>
      <c r="DC203" s="61"/>
      <c r="DD203" s="62"/>
      <c r="DE203" s="62"/>
      <c r="DF203" s="62"/>
      <c r="DG203" s="62"/>
      <c r="DH203" s="62"/>
      <c r="DI203" s="62"/>
      <c r="DJ203" s="62"/>
      <c r="DK203" s="62"/>
      <c r="DL203" s="62"/>
      <c r="DM203" s="61"/>
      <c r="DN203" s="62"/>
      <c r="DO203" s="63"/>
      <c r="DP203" s="62"/>
      <c r="DQ203" s="63"/>
      <c r="DR203" s="62"/>
      <c r="DS203" s="62"/>
      <c r="DT203" s="62"/>
      <c r="DU203" s="62"/>
      <c r="DV203" s="62"/>
      <c r="DW203" s="62"/>
      <c r="DX203" s="63"/>
      <c r="DY203" s="61"/>
      <c r="DZ203" s="62"/>
      <c r="EA203" s="63"/>
      <c r="EB203" s="61"/>
      <c r="EC203" s="62"/>
      <c r="ED203" s="62"/>
      <c r="EE203" s="62"/>
      <c r="EF203" s="62"/>
      <c r="EG203" s="62"/>
      <c r="EH203" s="62"/>
      <c r="EI203" s="62"/>
      <c r="EJ203" s="63"/>
      <c r="EK203" s="61"/>
      <c r="EL203" s="62"/>
      <c r="EM203" s="63"/>
      <c r="EN203" s="61"/>
      <c r="EO203" s="62"/>
      <c r="EP203" s="62"/>
      <c r="EQ203" s="62"/>
      <c r="ER203" s="62"/>
      <c r="ES203" s="62"/>
      <c r="ET203" s="63"/>
      <c r="EU203" s="62"/>
      <c r="EV203" s="62"/>
      <c r="EW203" s="62"/>
      <c r="EX203" s="61"/>
      <c r="EY203" s="62"/>
      <c r="EZ203" s="62"/>
      <c r="FA203" s="63"/>
      <c r="FB203" s="62"/>
      <c r="FC203" s="63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</row>
    <row r="204" spans="1:193" ht="15" customHeight="1" x14ac:dyDescent="0.25">
      <c r="A204" s="458"/>
      <c r="B204" s="346" t="str">
        <f>IF(Achats!B202="","",Achats!B202)</f>
        <v>Géotextile 6,71</v>
      </c>
      <c r="C204" s="67"/>
      <c r="D204" s="457"/>
      <c r="E204" s="2"/>
      <c r="F204" s="113"/>
      <c r="G204" s="32"/>
      <c r="H204" s="31"/>
      <c r="I204" s="2"/>
      <c r="J204" s="2"/>
      <c r="K204" s="2"/>
      <c r="L204" s="2"/>
      <c r="M204" s="113"/>
      <c r="N204" s="32"/>
      <c r="O204" s="31"/>
      <c r="P204" s="3"/>
      <c r="Q204" s="32"/>
      <c r="R204" s="54"/>
      <c r="S204" s="50"/>
      <c r="T204" s="299"/>
      <c r="U204" s="51"/>
      <c r="V204" s="62"/>
      <c r="W204" s="62"/>
      <c r="X204" s="62"/>
      <c r="Y204" s="62"/>
      <c r="Z204" s="62"/>
      <c r="AA204" s="62"/>
      <c r="AB204" s="62"/>
      <c r="AC204" s="62"/>
      <c r="AD204" s="62"/>
      <c r="AE204" s="61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3"/>
      <c r="BC204" s="61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3"/>
      <c r="BR204" s="61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2"/>
      <c r="CG204" s="62"/>
      <c r="CH204" s="63"/>
      <c r="CI204" s="61"/>
      <c r="CJ204" s="62"/>
      <c r="CK204" s="62"/>
      <c r="CL204" s="62"/>
      <c r="CM204" s="62"/>
      <c r="CN204" s="62"/>
      <c r="CO204" s="62"/>
      <c r="CP204" s="62">
        <v>1</v>
      </c>
      <c r="CQ204" s="62"/>
      <c r="CR204" s="62"/>
      <c r="CS204" s="62"/>
      <c r="CT204" s="62"/>
      <c r="CU204" s="62"/>
      <c r="CV204" s="62"/>
      <c r="CW204" s="62"/>
      <c r="CX204" s="62"/>
      <c r="CY204" s="63"/>
      <c r="CZ204" s="61"/>
      <c r="DA204" s="62"/>
      <c r="DB204" s="63"/>
      <c r="DC204" s="61"/>
      <c r="DD204" s="62"/>
      <c r="DE204" s="62"/>
      <c r="DF204" s="62"/>
      <c r="DG204" s="62"/>
      <c r="DH204" s="62"/>
      <c r="DI204" s="62"/>
      <c r="DJ204" s="62"/>
      <c r="DK204" s="62"/>
      <c r="DL204" s="62"/>
      <c r="DM204" s="61"/>
      <c r="DN204" s="62"/>
      <c r="DO204" s="63"/>
      <c r="DP204" s="62"/>
      <c r="DQ204" s="63"/>
      <c r="DR204" s="62"/>
      <c r="DS204" s="62"/>
      <c r="DT204" s="62"/>
      <c r="DU204" s="62"/>
      <c r="DV204" s="62"/>
      <c r="DW204" s="62"/>
      <c r="DX204" s="63"/>
      <c r="DY204" s="61"/>
      <c r="DZ204" s="62"/>
      <c r="EA204" s="63"/>
      <c r="EB204" s="61"/>
      <c r="EC204" s="62"/>
      <c r="ED204" s="62"/>
      <c r="EE204" s="62"/>
      <c r="EF204" s="62"/>
      <c r="EG204" s="62"/>
      <c r="EH204" s="62"/>
      <c r="EI204" s="62"/>
      <c r="EJ204" s="63"/>
      <c r="EK204" s="61"/>
      <c r="EL204" s="62"/>
      <c r="EM204" s="63"/>
      <c r="EN204" s="61"/>
      <c r="EO204" s="62"/>
      <c r="EP204" s="62"/>
      <c r="EQ204" s="62"/>
      <c r="ER204" s="62"/>
      <c r="ES204" s="62"/>
      <c r="ET204" s="63"/>
      <c r="EU204" s="62"/>
      <c r="EV204" s="62"/>
      <c r="EW204" s="62"/>
      <c r="EX204" s="61"/>
      <c r="EY204" s="62"/>
      <c r="EZ204" s="62"/>
      <c r="FA204" s="63"/>
      <c r="FB204" s="62"/>
      <c r="FC204" s="63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</row>
    <row r="205" spans="1:193" ht="15" customHeight="1" x14ac:dyDescent="0.25">
      <c r="A205" s="458"/>
      <c r="B205" s="346" t="str">
        <f>IF(Achats!B203="","",Achats!B203)</f>
        <v>Géotextile 7,32</v>
      </c>
      <c r="C205" s="67"/>
      <c r="D205" s="457"/>
      <c r="E205" s="2"/>
      <c r="F205" s="113"/>
      <c r="G205" s="32"/>
      <c r="H205" s="31"/>
      <c r="I205" s="2"/>
      <c r="J205" s="2"/>
      <c r="K205" s="2"/>
      <c r="L205" s="2"/>
      <c r="M205" s="113"/>
      <c r="N205" s="32"/>
      <c r="O205" s="31"/>
      <c r="P205" s="3"/>
      <c r="Q205" s="32"/>
      <c r="R205" s="54"/>
      <c r="S205" s="50"/>
      <c r="T205" s="299"/>
      <c r="U205" s="51"/>
      <c r="V205" s="62"/>
      <c r="W205" s="62"/>
      <c r="X205" s="62"/>
      <c r="Y205" s="62"/>
      <c r="Z205" s="62"/>
      <c r="AA205" s="62"/>
      <c r="AB205" s="62"/>
      <c r="AC205" s="62"/>
      <c r="AD205" s="62"/>
      <c r="AE205" s="61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3"/>
      <c r="BC205" s="61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3"/>
      <c r="BR205" s="61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2"/>
      <c r="CG205" s="62"/>
      <c r="CH205" s="63"/>
      <c r="CI205" s="61"/>
      <c r="CJ205" s="62"/>
      <c r="CK205" s="62"/>
      <c r="CL205" s="62"/>
      <c r="CM205" s="62"/>
      <c r="CN205" s="62"/>
      <c r="CO205" s="62"/>
      <c r="CP205" s="62"/>
      <c r="CQ205" s="62">
        <v>1</v>
      </c>
      <c r="CR205" s="62"/>
      <c r="CS205" s="62"/>
      <c r="CT205" s="62"/>
      <c r="CU205" s="62"/>
      <c r="CV205" s="62"/>
      <c r="CW205" s="62"/>
      <c r="CX205" s="62"/>
      <c r="CY205" s="63"/>
      <c r="CZ205" s="61"/>
      <c r="DA205" s="62"/>
      <c r="DB205" s="63"/>
      <c r="DC205" s="61"/>
      <c r="DD205" s="62"/>
      <c r="DE205" s="62"/>
      <c r="DF205" s="62"/>
      <c r="DG205" s="62"/>
      <c r="DH205" s="62"/>
      <c r="DI205" s="62"/>
      <c r="DJ205" s="62"/>
      <c r="DK205" s="62"/>
      <c r="DL205" s="62"/>
      <c r="DM205" s="61"/>
      <c r="DN205" s="62"/>
      <c r="DO205" s="63"/>
      <c r="DP205" s="62"/>
      <c r="DQ205" s="63"/>
      <c r="DR205" s="62"/>
      <c r="DS205" s="62"/>
      <c r="DT205" s="62"/>
      <c r="DU205" s="62"/>
      <c r="DV205" s="62"/>
      <c r="DW205" s="62"/>
      <c r="DX205" s="63"/>
      <c r="DY205" s="61"/>
      <c r="DZ205" s="62"/>
      <c r="EA205" s="63"/>
      <c r="EB205" s="61"/>
      <c r="EC205" s="62"/>
      <c r="ED205" s="62"/>
      <c r="EE205" s="62"/>
      <c r="EF205" s="62"/>
      <c r="EG205" s="62"/>
      <c r="EH205" s="62"/>
      <c r="EI205" s="62"/>
      <c r="EJ205" s="63"/>
      <c r="EK205" s="61"/>
      <c r="EL205" s="62"/>
      <c r="EM205" s="63"/>
      <c r="EN205" s="61"/>
      <c r="EO205" s="62"/>
      <c r="EP205" s="62"/>
      <c r="EQ205" s="62"/>
      <c r="ER205" s="62"/>
      <c r="ES205" s="62"/>
      <c r="ET205" s="63"/>
      <c r="EU205" s="62"/>
      <c r="EV205" s="62"/>
      <c r="EW205" s="62"/>
      <c r="EX205" s="61"/>
      <c r="EY205" s="62"/>
      <c r="EZ205" s="62"/>
      <c r="FA205" s="63"/>
      <c r="FB205" s="62"/>
      <c r="FC205" s="63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</row>
    <row r="206" spans="1:193" ht="15" customHeight="1" x14ac:dyDescent="0.25">
      <c r="A206" s="458"/>
      <c r="B206" s="346" t="str">
        <f>IF(Achats!B204="","",Achats!B204)</f>
        <v>Géotextile 7,62</v>
      </c>
      <c r="C206" s="67"/>
      <c r="D206" s="457"/>
      <c r="E206" s="2"/>
      <c r="F206" s="113"/>
      <c r="G206" s="32"/>
      <c r="H206" s="31"/>
      <c r="I206" s="2"/>
      <c r="J206" s="2"/>
      <c r="K206" s="2"/>
      <c r="L206" s="2"/>
      <c r="M206" s="113"/>
      <c r="N206" s="32"/>
      <c r="O206" s="31"/>
      <c r="P206" s="3"/>
      <c r="Q206" s="32"/>
      <c r="R206" s="54"/>
      <c r="S206" s="50"/>
      <c r="T206" s="299"/>
      <c r="U206" s="51"/>
      <c r="V206" s="62"/>
      <c r="W206" s="62"/>
      <c r="X206" s="62"/>
      <c r="Y206" s="62"/>
      <c r="Z206" s="62"/>
      <c r="AA206" s="62"/>
      <c r="AB206" s="62"/>
      <c r="AC206" s="62"/>
      <c r="AD206" s="62"/>
      <c r="AE206" s="61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3"/>
      <c r="BC206" s="61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3"/>
      <c r="BR206" s="61"/>
      <c r="BS206" s="62"/>
      <c r="BT206" s="62"/>
      <c r="BU206" s="62"/>
      <c r="BV206" s="62"/>
      <c r="BW206" s="62"/>
      <c r="BX206" s="62"/>
      <c r="BY206" s="62"/>
      <c r="BZ206" s="62"/>
      <c r="CA206" s="62"/>
      <c r="CB206" s="62"/>
      <c r="CC206" s="62"/>
      <c r="CD206" s="62"/>
      <c r="CE206" s="62"/>
      <c r="CF206" s="62"/>
      <c r="CG206" s="62"/>
      <c r="CH206" s="63"/>
      <c r="CI206" s="61"/>
      <c r="CJ206" s="62"/>
      <c r="CK206" s="62"/>
      <c r="CL206" s="62"/>
      <c r="CM206" s="62"/>
      <c r="CN206" s="62"/>
      <c r="CO206" s="62"/>
      <c r="CP206" s="62"/>
      <c r="CQ206" s="62"/>
      <c r="CR206" s="62">
        <v>1</v>
      </c>
      <c r="CS206" s="62"/>
      <c r="CT206" s="62"/>
      <c r="CU206" s="62"/>
      <c r="CV206" s="62"/>
      <c r="CW206" s="62"/>
      <c r="CX206" s="62"/>
      <c r="CY206" s="63"/>
      <c r="CZ206" s="61"/>
      <c r="DA206" s="62"/>
      <c r="DB206" s="63"/>
      <c r="DC206" s="61"/>
      <c r="DD206" s="62"/>
      <c r="DE206" s="62"/>
      <c r="DF206" s="62"/>
      <c r="DG206" s="62"/>
      <c r="DH206" s="62"/>
      <c r="DI206" s="62"/>
      <c r="DJ206" s="62"/>
      <c r="DK206" s="62"/>
      <c r="DL206" s="62"/>
      <c r="DM206" s="61"/>
      <c r="DN206" s="62"/>
      <c r="DO206" s="63"/>
      <c r="DP206" s="62"/>
      <c r="DQ206" s="63"/>
      <c r="DR206" s="62"/>
      <c r="DS206" s="62"/>
      <c r="DT206" s="62"/>
      <c r="DU206" s="62"/>
      <c r="DV206" s="62"/>
      <c r="DW206" s="62"/>
      <c r="DX206" s="63"/>
      <c r="DY206" s="61"/>
      <c r="DZ206" s="62"/>
      <c r="EA206" s="63"/>
      <c r="EB206" s="61"/>
      <c r="EC206" s="62"/>
      <c r="ED206" s="62"/>
      <c r="EE206" s="62"/>
      <c r="EF206" s="62"/>
      <c r="EG206" s="62"/>
      <c r="EH206" s="62"/>
      <c r="EI206" s="62"/>
      <c r="EJ206" s="63"/>
      <c r="EK206" s="61"/>
      <c r="EL206" s="62"/>
      <c r="EM206" s="63"/>
      <c r="EN206" s="61"/>
      <c r="EO206" s="62"/>
      <c r="EP206" s="62"/>
      <c r="EQ206" s="62"/>
      <c r="ER206" s="62"/>
      <c r="ES206" s="62"/>
      <c r="ET206" s="63"/>
      <c r="EU206" s="62"/>
      <c r="EV206" s="62"/>
      <c r="EW206" s="62"/>
      <c r="EX206" s="61"/>
      <c r="EY206" s="62"/>
      <c r="EZ206" s="62"/>
      <c r="FA206" s="63"/>
      <c r="FB206" s="62"/>
      <c r="FC206" s="63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</row>
    <row r="207" spans="1:193" ht="15" customHeight="1" x14ac:dyDescent="0.25">
      <c r="A207" s="458"/>
      <c r="B207" s="346" t="str">
        <f>IF(Achats!B205="","",Achats!B205)</f>
        <v>Géotextile 7,92</v>
      </c>
      <c r="C207" s="67"/>
      <c r="D207" s="457"/>
      <c r="E207" s="2"/>
      <c r="F207" s="113"/>
      <c r="G207" s="32"/>
      <c r="H207" s="31"/>
      <c r="I207" s="2"/>
      <c r="J207" s="2"/>
      <c r="K207" s="2"/>
      <c r="L207" s="2"/>
      <c r="M207" s="113"/>
      <c r="N207" s="32"/>
      <c r="O207" s="31"/>
      <c r="P207" s="3"/>
      <c r="Q207" s="32"/>
      <c r="R207" s="54"/>
      <c r="S207" s="50"/>
      <c r="T207" s="299"/>
      <c r="U207" s="51"/>
      <c r="V207" s="62"/>
      <c r="W207" s="62"/>
      <c r="X207" s="62"/>
      <c r="Y207" s="62"/>
      <c r="Z207" s="62"/>
      <c r="AA207" s="62"/>
      <c r="AB207" s="62"/>
      <c r="AC207" s="62"/>
      <c r="AD207" s="62"/>
      <c r="AE207" s="61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3"/>
      <c r="BC207" s="61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3"/>
      <c r="BR207" s="61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2"/>
      <c r="CG207" s="62"/>
      <c r="CH207" s="63"/>
      <c r="CI207" s="61"/>
      <c r="CJ207" s="62"/>
      <c r="CK207" s="62"/>
      <c r="CL207" s="62"/>
      <c r="CM207" s="62"/>
      <c r="CN207" s="62"/>
      <c r="CO207" s="62"/>
      <c r="CP207" s="62"/>
      <c r="CQ207" s="62"/>
      <c r="CR207" s="62"/>
      <c r="CS207" s="62">
        <v>1</v>
      </c>
      <c r="CT207" s="62"/>
      <c r="CU207" s="62"/>
      <c r="CV207" s="62"/>
      <c r="CW207" s="62"/>
      <c r="CX207" s="62"/>
      <c r="CY207" s="63"/>
      <c r="CZ207" s="61"/>
      <c r="DA207" s="62"/>
      <c r="DB207" s="63"/>
      <c r="DC207" s="61"/>
      <c r="DD207" s="62"/>
      <c r="DE207" s="62"/>
      <c r="DF207" s="62"/>
      <c r="DG207" s="62"/>
      <c r="DH207" s="62"/>
      <c r="DI207" s="62"/>
      <c r="DJ207" s="62"/>
      <c r="DK207" s="62"/>
      <c r="DL207" s="62"/>
      <c r="DM207" s="61"/>
      <c r="DN207" s="62"/>
      <c r="DO207" s="63"/>
      <c r="DP207" s="62"/>
      <c r="DQ207" s="63"/>
      <c r="DR207" s="62"/>
      <c r="DS207" s="62"/>
      <c r="DT207" s="62"/>
      <c r="DU207" s="62"/>
      <c r="DV207" s="62"/>
      <c r="DW207" s="62"/>
      <c r="DX207" s="63"/>
      <c r="DY207" s="61"/>
      <c r="DZ207" s="62"/>
      <c r="EA207" s="63"/>
      <c r="EB207" s="61"/>
      <c r="EC207" s="62"/>
      <c r="ED207" s="62"/>
      <c r="EE207" s="62"/>
      <c r="EF207" s="62"/>
      <c r="EG207" s="62"/>
      <c r="EH207" s="62"/>
      <c r="EI207" s="62"/>
      <c r="EJ207" s="63"/>
      <c r="EK207" s="61"/>
      <c r="EL207" s="62"/>
      <c r="EM207" s="63"/>
      <c r="EN207" s="61"/>
      <c r="EO207" s="62"/>
      <c r="EP207" s="62"/>
      <c r="EQ207" s="62"/>
      <c r="ER207" s="62"/>
      <c r="ES207" s="62"/>
      <c r="ET207" s="63"/>
      <c r="EU207" s="62"/>
      <c r="EV207" s="62"/>
      <c r="EW207" s="62"/>
      <c r="EX207" s="61"/>
      <c r="EY207" s="62"/>
      <c r="EZ207" s="62"/>
      <c r="FA207" s="63"/>
      <c r="FB207" s="62"/>
      <c r="FC207" s="63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</row>
    <row r="208" spans="1:193" ht="15" customHeight="1" x14ac:dyDescent="0.25">
      <c r="A208" s="458"/>
      <c r="B208" s="346" t="str">
        <f>IF(Achats!B206="","",Achats!B206)</f>
        <v>Géotextile 8,53</v>
      </c>
      <c r="C208" s="67"/>
      <c r="D208" s="457"/>
      <c r="E208" s="2"/>
      <c r="F208" s="113"/>
      <c r="G208" s="32"/>
      <c r="H208" s="31"/>
      <c r="I208" s="2"/>
      <c r="J208" s="2"/>
      <c r="K208" s="2"/>
      <c r="L208" s="2"/>
      <c r="M208" s="113"/>
      <c r="N208" s="32"/>
      <c r="O208" s="31"/>
      <c r="P208" s="3"/>
      <c r="Q208" s="32"/>
      <c r="R208" s="54"/>
      <c r="S208" s="50"/>
      <c r="T208" s="299"/>
      <c r="U208" s="51"/>
      <c r="V208" s="62"/>
      <c r="W208" s="62"/>
      <c r="X208" s="62"/>
      <c r="Y208" s="62"/>
      <c r="Z208" s="62"/>
      <c r="AA208" s="62"/>
      <c r="AB208" s="62"/>
      <c r="AC208" s="62"/>
      <c r="AD208" s="62"/>
      <c r="AE208" s="61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3"/>
      <c r="BC208" s="61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3"/>
      <c r="BR208" s="61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3"/>
      <c r="CI208" s="61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>
        <v>1</v>
      </c>
      <c r="CU208" s="62"/>
      <c r="CV208" s="62"/>
      <c r="CW208" s="62"/>
      <c r="CX208" s="62"/>
      <c r="CY208" s="63"/>
      <c r="CZ208" s="61"/>
      <c r="DA208" s="62"/>
      <c r="DB208" s="63"/>
      <c r="DC208" s="61"/>
      <c r="DD208" s="62"/>
      <c r="DE208" s="62"/>
      <c r="DF208" s="62"/>
      <c r="DG208" s="62"/>
      <c r="DH208" s="62"/>
      <c r="DI208" s="62"/>
      <c r="DJ208" s="62"/>
      <c r="DK208" s="62"/>
      <c r="DL208" s="62"/>
      <c r="DM208" s="61"/>
      <c r="DN208" s="62"/>
      <c r="DO208" s="63"/>
      <c r="DP208" s="62"/>
      <c r="DQ208" s="63"/>
      <c r="DR208" s="62"/>
      <c r="DS208" s="62"/>
      <c r="DT208" s="62"/>
      <c r="DU208" s="62"/>
      <c r="DV208" s="62"/>
      <c r="DW208" s="62"/>
      <c r="DX208" s="63"/>
      <c r="DY208" s="61"/>
      <c r="DZ208" s="62"/>
      <c r="EA208" s="63"/>
      <c r="EB208" s="61"/>
      <c r="EC208" s="62"/>
      <c r="ED208" s="62"/>
      <c r="EE208" s="62"/>
      <c r="EF208" s="62"/>
      <c r="EG208" s="62"/>
      <c r="EH208" s="62"/>
      <c r="EI208" s="62"/>
      <c r="EJ208" s="63"/>
      <c r="EK208" s="61"/>
      <c r="EL208" s="62"/>
      <c r="EM208" s="63"/>
      <c r="EN208" s="61"/>
      <c r="EO208" s="62"/>
      <c r="EP208" s="62"/>
      <c r="EQ208" s="62"/>
      <c r="ER208" s="62"/>
      <c r="ES208" s="62"/>
      <c r="ET208" s="63"/>
      <c r="EU208" s="62"/>
      <c r="EV208" s="62"/>
      <c r="EW208" s="62"/>
      <c r="EX208" s="61"/>
      <c r="EY208" s="62"/>
      <c r="EZ208" s="62"/>
      <c r="FA208" s="63"/>
      <c r="FB208" s="62"/>
      <c r="FC208" s="63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</row>
    <row r="209" spans="1:193" ht="15" customHeight="1" x14ac:dyDescent="0.25">
      <c r="A209" s="458"/>
      <c r="B209" s="346" t="str">
        <f>IF(Achats!B207="","",Achats!B207)</f>
        <v>Géotextile 9,15</v>
      </c>
      <c r="C209" s="67"/>
      <c r="D209" s="457"/>
      <c r="E209" s="2"/>
      <c r="F209" s="113"/>
      <c r="G209" s="32"/>
      <c r="H209" s="31"/>
      <c r="I209" s="2"/>
      <c r="J209" s="2"/>
      <c r="K209" s="2"/>
      <c r="L209" s="2"/>
      <c r="M209" s="113"/>
      <c r="N209" s="32"/>
      <c r="O209" s="31"/>
      <c r="P209" s="3"/>
      <c r="Q209" s="32"/>
      <c r="R209" s="54"/>
      <c r="S209" s="50"/>
      <c r="T209" s="299"/>
      <c r="U209" s="51"/>
      <c r="V209" s="62"/>
      <c r="W209" s="62"/>
      <c r="X209" s="62"/>
      <c r="Y209" s="62"/>
      <c r="Z209" s="62"/>
      <c r="AA209" s="62"/>
      <c r="AB209" s="62"/>
      <c r="AC209" s="62"/>
      <c r="AD209" s="62"/>
      <c r="AE209" s="61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3"/>
      <c r="BC209" s="61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3"/>
      <c r="BR209" s="61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3"/>
      <c r="CI209" s="61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>
        <v>1</v>
      </c>
      <c r="CV209" s="62"/>
      <c r="CW209" s="62"/>
      <c r="CX209" s="62"/>
      <c r="CY209" s="63"/>
      <c r="CZ209" s="61"/>
      <c r="DA209" s="62"/>
      <c r="DB209" s="63"/>
      <c r="DC209" s="61"/>
      <c r="DD209" s="62"/>
      <c r="DE209" s="62"/>
      <c r="DF209" s="62"/>
      <c r="DG209" s="62"/>
      <c r="DH209" s="62"/>
      <c r="DI209" s="62"/>
      <c r="DJ209" s="62"/>
      <c r="DK209" s="62"/>
      <c r="DL209" s="62"/>
      <c r="DM209" s="61"/>
      <c r="DN209" s="62"/>
      <c r="DO209" s="63"/>
      <c r="DP209" s="62"/>
      <c r="DQ209" s="63"/>
      <c r="DR209" s="62"/>
      <c r="DS209" s="62"/>
      <c r="DT209" s="62"/>
      <c r="DU209" s="62"/>
      <c r="DV209" s="62"/>
      <c r="DW209" s="62"/>
      <c r="DX209" s="63"/>
      <c r="DY209" s="61"/>
      <c r="DZ209" s="62"/>
      <c r="EA209" s="63"/>
      <c r="EB209" s="61"/>
      <c r="EC209" s="62"/>
      <c r="ED209" s="62"/>
      <c r="EE209" s="62"/>
      <c r="EF209" s="62"/>
      <c r="EG209" s="62"/>
      <c r="EH209" s="62"/>
      <c r="EI209" s="62"/>
      <c r="EJ209" s="63"/>
      <c r="EK209" s="61"/>
      <c r="EL209" s="62"/>
      <c r="EM209" s="63"/>
      <c r="EN209" s="61"/>
      <c r="EO209" s="62"/>
      <c r="EP209" s="62"/>
      <c r="EQ209" s="62"/>
      <c r="ER209" s="62"/>
      <c r="ES209" s="62"/>
      <c r="ET209" s="63"/>
      <c r="EU209" s="62"/>
      <c r="EV209" s="62"/>
      <c r="EW209" s="62"/>
      <c r="EX209" s="61"/>
      <c r="EY209" s="62"/>
      <c r="EZ209" s="62"/>
      <c r="FA209" s="63"/>
      <c r="FB209" s="62"/>
      <c r="FC209" s="63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</row>
    <row r="210" spans="1:193" ht="15" customHeight="1" x14ac:dyDescent="0.25">
      <c r="A210" s="458"/>
      <c r="B210" s="346" t="str">
        <f>IF(Achats!B208="","",Achats!B208)</f>
        <v>Géotextile 10,97</v>
      </c>
      <c r="C210" s="67"/>
      <c r="D210" s="457"/>
      <c r="E210" s="2"/>
      <c r="F210" s="113"/>
      <c r="G210" s="32"/>
      <c r="H210" s="31"/>
      <c r="I210" s="2"/>
      <c r="J210" s="2"/>
      <c r="K210" s="2"/>
      <c r="L210" s="2"/>
      <c r="M210" s="113"/>
      <c r="N210" s="32"/>
      <c r="O210" s="31"/>
      <c r="P210" s="3"/>
      <c r="Q210" s="32"/>
      <c r="R210" s="54"/>
      <c r="S210" s="50"/>
      <c r="T210" s="299"/>
      <c r="U210" s="51"/>
      <c r="V210" s="62"/>
      <c r="W210" s="62"/>
      <c r="X210" s="62"/>
      <c r="Y210" s="62"/>
      <c r="Z210" s="62"/>
      <c r="AA210" s="62"/>
      <c r="AB210" s="62"/>
      <c r="AC210" s="62"/>
      <c r="AD210" s="62"/>
      <c r="AE210" s="61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3"/>
      <c r="BC210" s="61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3"/>
      <c r="BR210" s="61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2"/>
      <c r="CG210" s="62"/>
      <c r="CH210" s="63"/>
      <c r="CI210" s="61"/>
      <c r="CJ210" s="62"/>
      <c r="CK210" s="62"/>
      <c r="CL210" s="62"/>
      <c r="CM210" s="62"/>
      <c r="CN210" s="62"/>
      <c r="CO210" s="62"/>
      <c r="CP210" s="62"/>
      <c r="CQ210" s="62"/>
      <c r="CR210" s="62"/>
      <c r="CS210" s="62"/>
      <c r="CT210" s="62"/>
      <c r="CU210" s="62"/>
      <c r="CV210" s="62">
        <v>1</v>
      </c>
      <c r="CW210" s="62"/>
      <c r="CX210" s="62"/>
      <c r="CY210" s="63"/>
      <c r="CZ210" s="61"/>
      <c r="DA210" s="62"/>
      <c r="DB210" s="63"/>
      <c r="DC210" s="61"/>
      <c r="DD210" s="62"/>
      <c r="DE210" s="62"/>
      <c r="DF210" s="62"/>
      <c r="DG210" s="62"/>
      <c r="DH210" s="62"/>
      <c r="DI210" s="62"/>
      <c r="DJ210" s="62"/>
      <c r="DK210" s="62"/>
      <c r="DL210" s="62"/>
      <c r="DM210" s="61"/>
      <c r="DN210" s="62"/>
      <c r="DO210" s="63"/>
      <c r="DP210" s="62"/>
      <c r="DQ210" s="63"/>
      <c r="DR210" s="62"/>
      <c r="DS210" s="62"/>
      <c r="DT210" s="62"/>
      <c r="DU210" s="62"/>
      <c r="DV210" s="62"/>
      <c r="DW210" s="62"/>
      <c r="DX210" s="63"/>
      <c r="DY210" s="61"/>
      <c r="DZ210" s="62"/>
      <c r="EA210" s="63"/>
      <c r="EB210" s="61"/>
      <c r="EC210" s="62"/>
      <c r="ED210" s="62"/>
      <c r="EE210" s="62"/>
      <c r="EF210" s="62"/>
      <c r="EG210" s="62"/>
      <c r="EH210" s="62"/>
      <c r="EI210" s="62"/>
      <c r="EJ210" s="63"/>
      <c r="EK210" s="61"/>
      <c r="EL210" s="62"/>
      <c r="EM210" s="63"/>
      <c r="EN210" s="61"/>
      <c r="EO210" s="62"/>
      <c r="EP210" s="62"/>
      <c r="EQ210" s="62"/>
      <c r="ER210" s="62"/>
      <c r="ES210" s="62"/>
      <c r="ET210" s="63"/>
      <c r="EU210" s="62"/>
      <c r="EV210" s="62"/>
      <c r="EW210" s="62"/>
      <c r="EX210" s="61"/>
      <c r="EY210" s="62"/>
      <c r="EZ210" s="62"/>
      <c r="FA210" s="63"/>
      <c r="FB210" s="62"/>
      <c r="FC210" s="63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</row>
    <row r="211" spans="1:193" ht="15" customHeight="1" x14ac:dyDescent="0.25">
      <c r="A211" s="458"/>
      <c r="B211" s="346" t="str">
        <f>IF(Achats!B209="","",Achats!B209)</f>
        <v>Géotextile 12,2</v>
      </c>
      <c r="C211" s="67"/>
      <c r="D211" s="457"/>
      <c r="E211" s="2"/>
      <c r="F211" s="113"/>
      <c r="G211" s="32"/>
      <c r="H211" s="31"/>
      <c r="I211" s="2"/>
      <c r="J211" s="2"/>
      <c r="K211" s="2"/>
      <c r="L211" s="2"/>
      <c r="M211" s="113"/>
      <c r="N211" s="32"/>
      <c r="O211" s="31"/>
      <c r="P211" s="3"/>
      <c r="Q211" s="32"/>
      <c r="R211" s="54"/>
      <c r="S211" s="50"/>
      <c r="T211" s="299"/>
      <c r="U211" s="51"/>
      <c r="V211" s="62"/>
      <c r="W211" s="62"/>
      <c r="X211" s="62"/>
      <c r="Y211" s="62"/>
      <c r="Z211" s="62"/>
      <c r="AA211" s="62"/>
      <c r="AB211" s="62"/>
      <c r="AC211" s="62"/>
      <c r="AD211" s="62"/>
      <c r="AE211" s="61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3"/>
      <c r="BC211" s="61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3"/>
      <c r="BR211" s="61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3"/>
      <c r="CI211" s="61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>
        <v>1</v>
      </c>
      <c r="CX211" s="62"/>
      <c r="CY211" s="63"/>
      <c r="CZ211" s="61"/>
      <c r="DA211" s="62"/>
      <c r="DB211" s="63"/>
      <c r="DC211" s="61"/>
      <c r="DD211" s="62"/>
      <c r="DE211" s="62"/>
      <c r="DF211" s="62"/>
      <c r="DG211" s="62"/>
      <c r="DH211" s="62"/>
      <c r="DI211" s="62"/>
      <c r="DJ211" s="62"/>
      <c r="DK211" s="62"/>
      <c r="DL211" s="62"/>
      <c r="DM211" s="61"/>
      <c r="DN211" s="62"/>
      <c r="DO211" s="63"/>
      <c r="DP211" s="62"/>
      <c r="DQ211" s="63"/>
      <c r="DR211" s="62"/>
      <c r="DS211" s="62"/>
      <c r="DT211" s="62"/>
      <c r="DU211" s="62"/>
      <c r="DV211" s="62"/>
      <c r="DW211" s="62"/>
      <c r="DX211" s="63"/>
      <c r="DY211" s="61"/>
      <c r="DZ211" s="62"/>
      <c r="EA211" s="63"/>
      <c r="EB211" s="61"/>
      <c r="EC211" s="62"/>
      <c r="ED211" s="62"/>
      <c r="EE211" s="62"/>
      <c r="EF211" s="62"/>
      <c r="EG211" s="62"/>
      <c r="EH211" s="62"/>
      <c r="EI211" s="62"/>
      <c r="EJ211" s="63"/>
      <c r="EK211" s="61"/>
      <c r="EL211" s="62"/>
      <c r="EM211" s="63"/>
      <c r="EN211" s="61"/>
      <c r="EO211" s="62"/>
      <c r="EP211" s="62"/>
      <c r="EQ211" s="62"/>
      <c r="ER211" s="62"/>
      <c r="ES211" s="62"/>
      <c r="ET211" s="63"/>
      <c r="EU211" s="62"/>
      <c r="EV211" s="62"/>
      <c r="EW211" s="62"/>
      <c r="EX211" s="61"/>
      <c r="EY211" s="62"/>
      <c r="EZ211" s="62"/>
      <c r="FA211" s="63"/>
      <c r="FB211" s="62"/>
      <c r="FC211" s="63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</row>
    <row r="212" spans="1:193" ht="15" customHeight="1" x14ac:dyDescent="0.25">
      <c r="A212" s="458"/>
      <c r="B212" s="346" t="str">
        <f>IF(Achats!B210="","",Achats!B210)</f>
        <v>Géotextile 15,25</v>
      </c>
      <c r="C212" s="67"/>
      <c r="D212" s="457"/>
      <c r="E212" s="2"/>
      <c r="F212" s="113"/>
      <c r="G212" s="32"/>
      <c r="H212" s="31"/>
      <c r="I212" s="2"/>
      <c r="J212" s="2"/>
      <c r="K212" s="2"/>
      <c r="L212" s="2"/>
      <c r="M212" s="113"/>
      <c r="N212" s="32"/>
      <c r="O212" s="31"/>
      <c r="P212" s="3"/>
      <c r="Q212" s="32"/>
      <c r="R212" s="54"/>
      <c r="S212" s="50"/>
      <c r="T212" s="299"/>
      <c r="U212" s="51"/>
      <c r="V212" s="62"/>
      <c r="W212" s="62"/>
      <c r="X212" s="62"/>
      <c r="Y212" s="62"/>
      <c r="Z212" s="62"/>
      <c r="AA212" s="62"/>
      <c r="AB212" s="62"/>
      <c r="AC212" s="62"/>
      <c r="AD212" s="62"/>
      <c r="AE212" s="61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3"/>
      <c r="BC212" s="61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3"/>
      <c r="BR212" s="61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2"/>
      <c r="CG212" s="62"/>
      <c r="CH212" s="63"/>
      <c r="CI212" s="61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>
        <v>1</v>
      </c>
      <c r="CY212" s="63"/>
      <c r="CZ212" s="61"/>
      <c r="DA212" s="62"/>
      <c r="DB212" s="63"/>
      <c r="DC212" s="61"/>
      <c r="DD212" s="62"/>
      <c r="DE212" s="62"/>
      <c r="DF212" s="62"/>
      <c r="DG212" s="62"/>
      <c r="DH212" s="62"/>
      <c r="DI212" s="62"/>
      <c r="DJ212" s="62"/>
      <c r="DK212" s="62"/>
      <c r="DL212" s="62"/>
      <c r="DM212" s="61"/>
      <c r="DN212" s="62"/>
      <c r="DO212" s="63"/>
      <c r="DP212" s="62"/>
      <c r="DQ212" s="63"/>
      <c r="DR212" s="62"/>
      <c r="DS212" s="62"/>
      <c r="DT212" s="62"/>
      <c r="DU212" s="62"/>
      <c r="DV212" s="62"/>
      <c r="DW212" s="62"/>
      <c r="DX212" s="63"/>
      <c r="DY212" s="61"/>
      <c r="DZ212" s="62"/>
      <c r="EA212" s="63"/>
      <c r="EB212" s="61"/>
      <c r="EC212" s="62"/>
      <c r="ED212" s="62"/>
      <c r="EE212" s="62"/>
      <c r="EF212" s="62"/>
      <c r="EG212" s="62"/>
      <c r="EH212" s="62"/>
      <c r="EI212" s="62"/>
      <c r="EJ212" s="63"/>
      <c r="EK212" s="61"/>
      <c r="EL212" s="62"/>
      <c r="EM212" s="63"/>
      <c r="EN212" s="61"/>
      <c r="EO212" s="62"/>
      <c r="EP212" s="62"/>
      <c r="EQ212" s="62"/>
      <c r="ER212" s="62"/>
      <c r="ES212" s="62"/>
      <c r="ET212" s="63"/>
      <c r="EU212" s="62"/>
      <c r="EV212" s="62"/>
      <c r="EW212" s="62"/>
      <c r="EX212" s="61"/>
      <c r="EY212" s="62"/>
      <c r="EZ212" s="62"/>
      <c r="FA212" s="63"/>
      <c r="FB212" s="62"/>
      <c r="FC212" s="63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</row>
    <row r="213" spans="1:193" ht="15" customHeight="1" x14ac:dyDescent="0.25">
      <c r="A213" s="458"/>
      <c r="B213" s="347"/>
      <c r="C213" s="67"/>
      <c r="D213" s="457"/>
      <c r="E213" s="2"/>
      <c r="F213" s="113"/>
      <c r="G213" s="32"/>
      <c r="H213" s="31"/>
      <c r="I213" s="2"/>
      <c r="J213" s="2"/>
      <c r="K213" s="2"/>
      <c r="L213" s="2"/>
      <c r="M213" s="113"/>
      <c r="N213" s="32"/>
      <c r="O213" s="31"/>
      <c r="P213" s="3"/>
      <c r="Q213" s="32"/>
      <c r="R213" s="54"/>
      <c r="S213" s="50"/>
      <c r="T213" s="299"/>
      <c r="U213" s="51"/>
      <c r="V213" s="62"/>
      <c r="W213" s="62"/>
      <c r="X213" s="62"/>
      <c r="Y213" s="62"/>
      <c r="Z213" s="62"/>
      <c r="AA213" s="62"/>
      <c r="AB213" s="62"/>
      <c r="AC213" s="62"/>
      <c r="AD213" s="62"/>
      <c r="AE213" s="61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3"/>
      <c r="BC213" s="61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3"/>
      <c r="BR213" s="61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2"/>
      <c r="CG213" s="62"/>
      <c r="CH213" s="63"/>
      <c r="CI213" s="61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3"/>
      <c r="CZ213" s="61"/>
      <c r="DA213" s="62"/>
      <c r="DB213" s="63"/>
      <c r="DC213" s="61"/>
      <c r="DD213" s="62"/>
      <c r="DE213" s="62"/>
      <c r="DF213" s="62"/>
      <c r="DG213" s="62"/>
      <c r="DH213" s="62"/>
      <c r="DI213" s="62"/>
      <c r="DJ213" s="62"/>
      <c r="DK213" s="62"/>
      <c r="DL213" s="62"/>
      <c r="DM213" s="61"/>
      <c r="DN213" s="62"/>
      <c r="DO213" s="63"/>
      <c r="DP213" s="62"/>
      <c r="DQ213" s="63"/>
      <c r="DR213" s="62"/>
      <c r="DS213" s="62"/>
      <c r="DT213" s="62"/>
      <c r="DU213" s="62"/>
      <c r="DV213" s="62"/>
      <c r="DW213" s="62"/>
      <c r="DX213" s="63"/>
      <c r="DY213" s="61"/>
      <c r="DZ213" s="62"/>
      <c r="EA213" s="63"/>
      <c r="EB213" s="61"/>
      <c r="EC213" s="62"/>
      <c r="ED213" s="62"/>
      <c r="EE213" s="62"/>
      <c r="EF213" s="62"/>
      <c r="EG213" s="62"/>
      <c r="EH213" s="62"/>
      <c r="EI213" s="62"/>
      <c r="EJ213" s="63"/>
      <c r="EK213" s="61"/>
      <c r="EL213" s="62"/>
      <c r="EM213" s="63"/>
      <c r="EN213" s="61"/>
      <c r="EO213" s="62"/>
      <c r="EP213" s="62"/>
      <c r="EQ213" s="62"/>
      <c r="ER213" s="62"/>
      <c r="ES213" s="62"/>
      <c r="ET213" s="63"/>
      <c r="EU213" s="62"/>
      <c r="EV213" s="62"/>
      <c r="EW213" s="62"/>
      <c r="EX213" s="61"/>
      <c r="EY213" s="62"/>
      <c r="EZ213" s="62"/>
      <c r="FA213" s="63"/>
      <c r="FB213" s="62"/>
      <c r="FC213" s="63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</row>
    <row r="214" spans="1:193" s="14" customFormat="1" ht="14.25" x14ac:dyDescent="0.25">
      <c r="A214" s="263"/>
      <c r="B214" s="163" t="str">
        <f>IF(Achats!B212="","",Achats!B212)</f>
        <v/>
      </c>
      <c r="C214" s="266"/>
      <c r="D214" s="181"/>
      <c r="E214" s="75"/>
      <c r="F214" s="166"/>
      <c r="G214" s="167"/>
      <c r="H214" s="164"/>
      <c r="I214" s="75"/>
      <c r="J214" s="75"/>
      <c r="K214" s="75"/>
      <c r="L214" s="75"/>
      <c r="M214" s="166"/>
      <c r="N214" s="167"/>
      <c r="O214" s="164"/>
      <c r="P214" s="75"/>
      <c r="Q214" s="167"/>
      <c r="R214" s="168"/>
      <c r="S214" s="176"/>
      <c r="T214" s="301"/>
      <c r="U214" s="177"/>
      <c r="V214" s="172"/>
      <c r="W214" s="172"/>
      <c r="X214" s="172"/>
      <c r="Y214" s="172"/>
      <c r="Z214" s="172"/>
      <c r="AA214" s="172"/>
      <c r="AB214" s="172"/>
      <c r="AC214" s="172"/>
      <c r="AD214" s="172"/>
      <c r="AE214" s="171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72"/>
      <c r="AS214" s="172"/>
      <c r="AT214" s="172"/>
      <c r="AU214" s="172"/>
      <c r="AV214" s="172"/>
      <c r="AW214" s="172"/>
      <c r="AX214" s="172"/>
      <c r="AY214" s="172"/>
      <c r="AZ214" s="172"/>
      <c r="BA214" s="172"/>
      <c r="BB214" s="173"/>
      <c r="BC214" s="171"/>
      <c r="BD214" s="172"/>
      <c r="BE214" s="172"/>
      <c r="BF214" s="172"/>
      <c r="BG214" s="172"/>
      <c r="BH214" s="172"/>
      <c r="BI214" s="172"/>
      <c r="BJ214" s="172"/>
      <c r="BK214" s="172"/>
      <c r="BL214" s="172"/>
      <c r="BM214" s="172"/>
      <c r="BN214" s="172"/>
      <c r="BO214" s="172"/>
      <c r="BP214" s="172"/>
      <c r="BQ214" s="173"/>
      <c r="BR214" s="171"/>
      <c r="BS214" s="172"/>
      <c r="BT214" s="172"/>
      <c r="BU214" s="172"/>
      <c r="BV214" s="172"/>
      <c r="BW214" s="172"/>
      <c r="BX214" s="172"/>
      <c r="BY214" s="172"/>
      <c r="BZ214" s="172"/>
      <c r="CA214" s="172"/>
      <c r="CB214" s="172"/>
      <c r="CC214" s="172"/>
      <c r="CD214" s="172"/>
      <c r="CE214" s="172"/>
      <c r="CF214" s="172"/>
      <c r="CG214" s="172"/>
      <c r="CH214" s="173"/>
      <c r="CI214" s="171"/>
      <c r="CJ214" s="172"/>
      <c r="CK214" s="172"/>
      <c r="CL214" s="172"/>
      <c r="CM214" s="172"/>
      <c r="CN214" s="172"/>
      <c r="CO214" s="172"/>
      <c r="CP214" s="172"/>
      <c r="CQ214" s="172"/>
      <c r="CR214" s="172"/>
      <c r="CS214" s="172"/>
      <c r="CT214" s="172"/>
      <c r="CU214" s="172"/>
      <c r="CV214" s="172"/>
      <c r="CW214" s="172"/>
      <c r="CX214" s="172"/>
      <c r="CY214" s="173"/>
      <c r="CZ214" s="171"/>
      <c r="DA214" s="172"/>
      <c r="DB214" s="173"/>
      <c r="DC214" s="171"/>
      <c r="DD214" s="172"/>
      <c r="DE214" s="172"/>
      <c r="DF214" s="172"/>
      <c r="DG214" s="172"/>
      <c r="DH214" s="172"/>
      <c r="DI214" s="172"/>
      <c r="DJ214" s="172"/>
      <c r="DK214" s="172"/>
      <c r="DL214" s="172"/>
      <c r="DM214" s="171"/>
      <c r="DN214" s="172"/>
      <c r="DO214" s="173"/>
      <c r="DP214" s="172"/>
      <c r="DQ214" s="173"/>
      <c r="DR214" s="172"/>
      <c r="DS214" s="172"/>
      <c r="DT214" s="172"/>
      <c r="DU214" s="172"/>
      <c r="DV214" s="172"/>
      <c r="DW214" s="172"/>
      <c r="DX214" s="173"/>
      <c r="DY214" s="171"/>
      <c r="DZ214" s="172"/>
      <c r="EA214" s="173"/>
      <c r="EB214" s="171"/>
      <c r="EC214" s="172"/>
      <c r="ED214" s="172"/>
      <c r="EE214" s="172"/>
      <c r="EF214" s="172"/>
      <c r="EG214" s="172"/>
      <c r="EH214" s="172"/>
      <c r="EI214" s="172"/>
      <c r="EJ214" s="173"/>
      <c r="EK214" s="171"/>
      <c r="EL214" s="172"/>
      <c r="EM214" s="173"/>
      <c r="EN214" s="171"/>
      <c r="EO214" s="172"/>
      <c r="EP214" s="172"/>
      <c r="EQ214" s="172"/>
      <c r="ER214" s="172"/>
      <c r="ES214" s="172"/>
      <c r="ET214" s="173"/>
      <c r="EU214" s="172"/>
      <c r="EV214" s="172"/>
      <c r="EW214" s="172"/>
      <c r="EX214" s="171"/>
      <c r="EY214" s="172"/>
      <c r="EZ214" s="172"/>
      <c r="FA214" s="173"/>
      <c r="FB214" s="172"/>
      <c r="FC214" s="173"/>
    </row>
    <row r="215" spans="1:193" ht="14.25" x14ac:dyDescent="0.25">
      <c r="A215" s="17"/>
      <c r="B215" s="29" t="str">
        <f>IF(Achats!B213="","",Achats!B213)</f>
        <v/>
      </c>
      <c r="C215" s="31"/>
      <c r="D215" s="108"/>
      <c r="E215" s="2"/>
      <c r="F215" s="113"/>
      <c r="G215" s="32"/>
      <c r="H215" s="31"/>
      <c r="I215" s="2"/>
      <c r="J215" s="2"/>
      <c r="K215" s="2"/>
      <c r="L215" s="2"/>
      <c r="M215" s="113"/>
      <c r="N215" s="32"/>
      <c r="O215" s="31"/>
      <c r="P215" s="3"/>
      <c r="Q215" s="32"/>
      <c r="R215" s="54"/>
      <c r="S215" s="50"/>
      <c r="T215" s="299"/>
      <c r="U215" s="51"/>
      <c r="V215" s="62"/>
      <c r="W215" s="62"/>
      <c r="X215" s="62"/>
      <c r="Y215" s="62"/>
      <c r="Z215" s="62"/>
      <c r="AA215" s="62"/>
      <c r="AB215" s="62"/>
      <c r="AC215" s="62"/>
      <c r="AD215" s="62"/>
      <c r="AE215" s="61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3"/>
      <c r="BC215" s="61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3"/>
      <c r="BR215" s="61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2"/>
      <c r="CG215" s="62"/>
      <c r="CH215" s="63"/>
      <c r="CI215" s="61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3"/>
      <c r="CZ215" s="61"/>
      <c r="DA215" s="62"/>
      <c r="DB215" s="63"/>
      <c r="DC215" s="61"/>
      <c r="DD215" s="62"/>
      <c r="DE215" s="62"/>
      <c r="DF215" s="62"/>
      <c r="DG215" s="62"/>
      <c r="DH215" s="62"/>
      <c r="DI215" s="62"/>
      <c r="DJ215" s="62"/>
      <c r="DK215" s="62"/>
      <c r="DL215" s="62"/>
      <c r="DM215" s="61"/>
      <c r="DN215" s="62"/>
      <c r="DO215" s="63"/>
      <c r="DP215" s="62"/>
      <c r="DQ215" s="63"/>
      <c r="DR215" s="62"/>
      <c r="DS215" s="62"/>
      <c r="DT215" s="62"/>
      <c r="DU215" s="62"/>
      <c r="DV215" s="62"/>
      <c r="DW215" s="62"/>
      <c r="DX215" s="63"/>
      <c r="DY215" s="61"/>
      <c r="DZ215" s="62"/>
      <c r="EA215" s="63"/>
      <c r="EB215" s="61"/>
      <c r="EC215" s="62"/>
      <c r="ED215" s="62"/>
      <c r="EE215" s="62"/>
      <c r="EF215" s="62"/>
      <c r="EG215" s="62"/>
      <c r="EH215" s="62"/>
      <c r="EI215" s="62"/>
      <c r="EJ215" s="63"/>
      <c r="EK215" s="61"/>
      <c r="EL215" s="62"/>
      <c r="EM215" s="63"/>
      <c r="EN215" s="61"/>
      <c r="EO215" s="62"/>
      <c r="EP215" s="62"/>
      <c r="EQ215" s="62"/>
      <c r="ER215" s="62"/>
      <c r="ES215" s="62"/>
      <c r="ET215" s="63"/>
      <c r="EU215" s="62"/>
      <c r="EV215" s="62"/>
      <c r="EW215" s="62"/>
      <c r="EX215" s="61"/>
      <c r="EY215" s="62"/>
      <c r="EZ215" s="62"/>
      <c r="FA215" s="63"/>
      <c r="FB215" s="62"/>
      <c r="FC215" s="63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</row>
    <row r="216" spans="1:193" ht="14.25" x14ac:dyDescent="0.25">
      <c r="A216" s="17"/>
      <c r="B216" s="29" t="str">
        <f>IF(Achats!B214="","",Achats!B214)</f>
        <v/>
      </c>
      <c r="C216" s="31"/>
      <c r="D216" s="108"/>
      <c r="E216" s="2"/>
      <c r="F216" s="113"/>
      <c r="G216" s="32"/>
      <c r="H216" s="31"/>
      <c r="I216" s="2"/>
      <c r="J216" s="2"/>
      <c r="K216" s="2"/>
      <c r="L216" s="2"/>
      <c r="M216" s="113"/>
      <c r="N216" s="32"/>
      <c r="O216" s="31"/>
      <c r="P216" s="3"/>
      <c r="Q216" s="32"/>
      <c r="R216" s="54"/>
      <c r="S216" s="50"/>
      <c r="T216" s="299"/>
      <c r="U216" s="51"/>
      <c r="V216" s="62"/>
      <c r="W216" s="62"/>
      <c r="X216" s="62"/>
      <c r="Y216" s="62"/>
      <c r="Z216" s="62"/>
      <c r="AA216" s="62"/>
      <c r="AB216" s="62"/>
      <c r="AC216" s="62"/>
      <c r="AD216" s="62"/>
      <c r="AE216" s="61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3"/>
      <c r="BC216" s="61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3"/>
      <c r="BR216" s="61"/>
      <c r="BS216" s="62"/>
      <c r="BT216" s="62"/>
      <c r="BU216" s="62"/>
      <c r="BV216" s="62"/>
      <c r="BW216" s="62"/>
      <c r="BX216" s="62"/>
      <c r="BY216" s="62"/>
      <c r="BZ216" s="62"/>
      <c r="CA216" s="62"/>
      <c r="CB216" s="62"/>
      <c r="CC216" s="62"/>
      <c r="CD216" s="62"/>
      <c r="CE216" s="62"/>
      <c r="CF216" s="62"/>
      <c r="CG216" s="62"/>
      <c r="CH216" s="63"/>
      <c r="CI216" s="61"/>
      <c r="CJ216" s="62"/>
      <c r="CK216" s="62"/>
      <c r="CL216" s="62"/>
      <c r="CM216" s="62"/>
      <c r="CN216" s="62"/>
      <c r="CO216" s="62"/>
      <c r="CP216" s="62"/>
      <c r="CQ216" s="62"/>
      <c r="CR216" s="62"/>
      <c r="CS216" s="62"/>
      <c r="CT216" s="62"/>
      <c r="CU216" s="62"/>
      <c r="CV216" s="62"/>
      <c r="CW216" s="62"/>
      <c r="CX216" s="62"/>
      <c r="CY216" s="63"/>
      <c r="CZ216" s="61"/>
      <c r="DA216" s="62"/>
      <c r="DB216" s="63"/>
      <c r="DC216" s="61"/>
      <c r="DD216" s="62"/>
      <c r="DE216" s="62"/>
      <c r="DF216" s="62"/>
      <c r="DG216" s="62"/>
      <c r="DH216" s="62"/>
      <c r="DI216" s="62"/>
      <c r="DJ216" s="62"/>
      <c r="DK216" s="62"/>
      <c r="DL216" s="62"/>
      <c r="DM216" s="61"/>
      <c r="DN216" s="62"/>
      <c r="DO216" s="63"/>
      <c r="DP216" s="62"/>
      <c r="DQ216" s="63"/>
      <c r="DR216" s="62"/>
      <c r="DS216" s="62"/>
      <c r="DT216" s="62"/>
      <c r="DU216" s="62"/>
      <c r="DV216" s="62"/>
      <c r="DW216" s="62"/>
      <c r="DX216" s="63"/>
      <c r="DY216" s="61"/>
      <c r="DZ216" s="62"/>
      <c r="EA216" s="63"/>
      <c r="EB216" s="61"/>
      <c r="EC216" s="62"/>
      <c r="ED216" s="62"/>
      <c r="EE216" s="62"/>
      <c r="EF216" s="62"/>
      <c r="EG216" s="62"/>
      <c r="EH216" s="62"/>
      <c r="EI216" s="62"/>
      <c r="EJ216" s="63"/>
      <c r="EK216" s="61"/>
      <c r="EL216" s="62"/>
      <c r="EM216" s="63"/>
      <c r="EN216" s="61"/>
      <c r="EO216" s="62"/>
      <c r="EP216" s="62"/>
      <c r="EQ216" s="62"/>
      <c r="ER216" s="62"/>
      <c r="ES216" s="62"/>
      <c r="ET216" s="63"/>
      <c r="EU216" s="62"/>
      <c r="EV216" s="62"/>
      <c r="EW216" s="62"/>
      <c r="EX216" s="61"/>
      <c r="EY216" s="62"/>
      <c r="EZ216" s="62"/>
      <c r="FA216" s="63"/>
      <c r="FB216" s="62"/>
      <c r="FC216" s="63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</row>
    <row r="217" spans="1:193" ht="14.25" x14ac:dyDescent="0.25">
      <c r="A217" s="17"/>
      <c r="B217" s="29" t="str">
        <f>IF(Achats!B215="","",Achats!B215)</f>
        <v/>
      </c>
      <c r="C217" s="31"/>
      <c r="D217" s="108"/>
      <c r="E217" s="2"/>
      <c r="F217" s="113"/>
      <c r="G217" s="32"/>
      <c r="H217" s="31"/>
      <c r="I217" s="2"/>
      <c r="J217" s="2"/>
      <c r="K217" s="2"/>
      <c r="L217" s="2"/>
      <c r="M217" s="113"/>
      <c r="N217" s="32"/>
      <c r="O217" s="31"/>
      <c r="P217" s="3"/>
      <c r="Q217" s="32"/>
      <c r="R217" s="54"/>
      <c r="S217" s="50"/>
      <c r="T217" s="299"/>
      <c r="U217" s="51"/>
      <c r="V217" s="62"/>
      <c r="W217" s="62"/>
      <c r="X217" s="62"/>
      <c r="Y217" s="62"/>
      <c r="Z217" s="62"/>
      <c r="AA217" s="62"/>
      <c r="AB217" s="62"/>
      <c r="AC217" s="62"/>
      <c r="AD217" s="62"/>
      <c r="AE217" s="61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3"/>
      <c r="BC217" s="61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3"/>
      <c r="BR217" s="61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2"/>
      <c r="CG217" s="62"/>
      <c r="CH217" s="63"/>
      <c r="CI217" s="61"/>
      <c r="CJ217" s="62"/>
      <c r="CK217" s="62"/>
      <c r="CL217" s="62"/>
      <c r="CM217" s="62"/>
      <c r="CN217" s="62"/>
      <c r="CO217" s="62"/>
      <c r="CP217" s="62"/>
      <c r="CQ217" s="62"/>
      <c r="CR217" s="62"/>
      <c r="CS217" s="62"/>
      <c r="CT217" s="62"/>
      <c r="CU217" s="62"/>
      <c r="CV217" s="62"/>
      <c r="CW217" s="62"/>
      <c r="CX217" s="62"/>
      <c r="CY217" s="63"/>
      <c r="CZ217" s="61"/>
      <c r="DA217" s="62"/>
      <c r="DB217" s="63"/>
      <c r="DC217" s="61"/>
      <c r="DD217" s="62"/>
      <c r="DE217" s="62"/>
      <c r="DF217" s="62"/>
      <c r="DG217" s="62"/>
      <c r="DH217" s="62"/>
      <c r="DI217" s="62"/>
      <c r="DJ217" s="62"/>
      <c r="DK217" s="62"/>
      <c r="DL217" s="62"/>
      <c r="DM217" s="61"/>
      <c r="DN217" s="62"/>
      <c r="DO217" s="63"/>
      <c r="DP217" s="62"/>
      <c r="DQ217" s="63"/>
      <c r="DR217" s="62"/>
      <c r="DS217" s="62"/>
      <c r="DT217" s="62"/>
      <c r="DU217" s="62"/>
      <c r="DV217" s="62"/>
      <c r="DW217" s="62"/>
      <c r="DX217" s="63"/>
      <c r="DY217" s="61"/>
      <c r="DZ217" s="62"/>
      <c r="EA217" s="63"/>
      <c r="EB217" s="61"/>
      <c r="EC217" s="62"/>
      <c r="ED217" s="62"/>
      <c r="EE217" s="62"/>
      <c r="EF217" s="62"/>
      <c r="EG217" s="62"/>
      <c r="EH217" s="62"/>
      <c r="EI217" s="62"/>
      <c r="EJ217" s="63"/>
      <c r="EK217" s="61"/>
      <c r="EL217" s="62"/>
      <c r="EM217" s="63"/>
      <c r="EN217" s="61"/>
      <c r="EO217" s="62"/>
      <c r="EP217" s="62"/>
      <c r="EQ217" s="62"/>
      <c r="ER217" s="62"/>
      <c r="ES217" s="62"/>
      <c r="ET217" s="63"/>
      <c r="EU217" s="62"/>
      <c r="EV217" s="62"/>
      <c r="EW217" s="62"/>
      <c r="EX217" s="61"/>
      <c r="EY217" s="62"/>
      <c r="EZ217" s="62"/>
      <c r="FA217" s="63"/>
      <c r="FB217" s="62"/>
      <c r="FC217" s="63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</row>
    <row r="218" spans="1:193" ht="14.25" x14ac:dyDescent="0.25">
      <c r="A218" s="17"/>
      <c r="B218" s="29" t="str">
        <f>IF(Achats!B216="","",Achats!B216)</f>
        <v/>
      </c>
      <c r="C218" s="31"/>
      <c r="D218" s="108"/>
      <c r="E218" s="2"/>
      <c r="F218" s="113"/>
      <c r="G218" s="32"/>
      <c r="H218" s="31"/>
      <c r="I218" s="2"/>
      <c r="J218" s="2"/>
      <c r="K218" s="2"/>
      <c r="L218" s="2"/>
      <c r="M218" s="113"/>
      <c r="N218" s="32"/>
      <c r="O218" s="31"/>
      <c r="P218" s="3"/>
      <c r="Q218" s="32"/>
      <c r="R218" s="54"/>
      <c r="S218" s="50"/>
      <c r="T218" s="299"/>
      <c r="U218" s="51"/>
      <c r="V218" s="62"/>
      <c r="W218" s="62"/>
      <c r="X218" s="62"/>
      <c r="Y218" s="62"/>
      <c r="Z218" s="62"/>
      <c r="AA218" s="62"/>
      <c r="AB218" s="62"/>
      <c r="AC218" s="62"/>
      <c r="AD218" s="62"/>
      <c r="AE218" s="61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3"/>
      <c r="BC218" s="61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3"/>
      <c r="BR218" s="61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2"/>
      <c r="CG218" s="62"/>
      <c r="CH218" s="63"/>
      <c r="CI218" s="61"/>
      <c r="CJ218" s="62"/>
      <c r="CK218" s="62"/>
      <c r="CL218" s="62"/>
      <c r="CM218" s="62"/>
      <c r="CN218" s="62"/>
      <c r="CO218" s="62"/>
      <c r="CP218" s="62"/>
      <c r="CQ218" s="62"/>
      <c r="CR218" s="62"/>
      <c r="CS218" s="62"/>
      <c r="CT218" s="62"/>
      <c r="CU218" s="62"/>
      <c r="CV218" s="62"/>
      <c r="CW218" s="62"/>
      <c r="CX218" s="62"/>
      <c r="CY218" s="63"/>
      <c r="CZ218" s="61"/>
      <c r="DA218" s="62"/>
      <c r="DB218" s="63"/>
      <c r="DC218" s="61"/>
      <c r="DD218" s="62"/>
      <c r="DE218" s="62"/>
      <c r="DF218" s="62"/>
      <c r="DG218" s="62"/>
      <c r="DH218" s="62"/>
      <c r="DI218" s="62"/>
      <c r="DJ218" s="62"/>
      <c r="DK218" s="62"/>
      <c r="DL218" s="62"/>
      <c r="DM218" s="61"/>
      <c r="DN218" s="62"/>
      <c r="DO218" s="63"/>
      <c r="DP218" s="62"/>
      <c r="DQ218" s="63"/>
      <c r="DR218" s="62"/>
      <c r="DS218" s="62"/>
      <c r="DT218" s="62"/>
      <c r="DU218" s="62"/>
      <c r="DV218" s="62"/>
      <c r="DW218" s="62"/>
      <c r="DX218" s="63"/>
      <c r="DY218" s="61"/>
      <c r="DZ218" s="62"/>
      <c r="EA218" s="63"/>
      <c r="EB218" s="61"/>
      <c r="EC218" s="62"/>
      <c r="ED218" s="62"/>
      <c r="EE218" s="62"/>
      <c r="EF218" s="62"/>
      <c r="EG218" s="62"/>
      <c r="EH218" s="62"/>
      <c r="EI218" s="62"/>
      <c r="EJ218" s="63"/>
      <c r="EK218" s="61"/>
      <c r="EL218" s="62"/>
      <c r="EM218" s="63"/>
      <c r="EN218" s="61"/>
      <c r="EO218" s="62"/>
      <c r="EP218" s="62"/>
      <c r="EQ218" s="62"/>
      <c r="ER218" s="62"/>
      <c r="ES218" s="62"/>
      <c r="ET218" s="63"/>
      <c r="EU218" s="62"/>
      <c r="EV218" s="62"/>
      <c r="EW218" s="62"/>
      <c r="EX218" s="61"/>
      <c r="EY218" s="62"/>
      <c r="EZ218" s="62"/>
      <c r="FA218" s="63"/>
      <c r="FB218" s="62"/>
      <c r="FC218" s="63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</row>
    <row r="219" spans="1:193" thickBot="1" x14ac:dyDescent="0.3">
      <c r="A219" s="17"/>
      <c r="B219" s="29" t="str">
        <f>IF(Achats!B217="","",Achats!B217)</f>
        <v/>
      </c>
      <c r="C219" s="39"/>
      <c r="D219" s="112"/>
      <c r="E219" s="40"/>
      <c r="F219" s="118"/>
      <c r="G219" s="41"/>
      <c r="H219" s="39"/>
      <c r="I219" s="40"/>
      <c r="J219" s="40"/>
      <c r="K219" s="40"/>
      <c r="L219" s="40"/>
      <c r="M219" s="118"/>
      <c r="N219" s="41"/>
      <c r="O219" s="39"/>
      <c r="P219" s="48"/>
      <c r="Q219" s="41"/>
      <c r="R219" s="56"/>
      <c r="S219" s="57"/>
      <c r="T219" s="302"/>
      <c r="U219" s="58"/>
      <c r="V219" s="65"/>
      <c r="W219" s="65"/>
      <c r="X219" s="65"/>
      <c r="Y219" s="65"/>
      <c r="Z219" s="65"/>
      <c r="AA219" s="65"/>
      <c r="AB219" s="65"/>
      <c r="AC219" s="65"/>
      <c r="AD219" s="65"/>
      <c r="AE219" s="64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6"/>
      <c r="BC219" s="64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6"/>
      <c r="BR219" s="64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6"/>
      <c r="CI219" s="64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6"/>
      <c r="CZ219" s="64"/>
      <c r="DA219" s="65"/>
      <c r="DB219" s="66"/>
      <c r="DC219" s="64"/>
      <c r="DD219" s="65"/>
      <c r="DE219" s="65"/>
      <c r="DF219" s="65"/>
      <c r="DG219" s="65"/>
      <c r="DH219" s="65"/>
      <c r="DI219" s="65"/>
      <c r="DJ219" s="65"/>
      <c r="DK219" s="65"/>
      <c r="DL219" s="65"/>
      <c r="DM219" s="64"/>
      <c r="DN219" s="65"/>
      <c r="DO219" s="66"/>
      <c r="DP219" s="65"/>
      <c r="DQ219" s="66"/>
      <c r="DR219" s="65"/>
      <c r="DS219" s="65"/>
      <c r="DT219" s="65"/>
      <c r="DU219" s="65"/>
      <c r="DV219" s="65"/>
      <c r="DW219" s="65"/>
      <c r="DX219" s="66"/>
      <c r="DY219" s="64"/>
      <c r="DZ219" s="65"/>
      <c r="EA219" s="66"/>
      <c r="EB219" s="64"/>
      <c r="EC219" s="65"/>
      <c r="ED219" s="65"/>
      <c r="EE219" s="65"/>
      <c r="EF219" s="65"/>
      <c r="EG219" s="65"/>
      <c r="EH219" s="65"/>
      <c r="EI219" s="65"/>
      <c r="EJ219" s="66"/>
      <c r="EK219" s="64"/>
      <c r="EL219" s="65"/>
      <c r="EM219" s="66"/>
      <c r="EN219" s="64"/>
      <c r="EO219" s="65"/>
      <c r="EP219" s="65"/>
      <c r="EQ219" s="65"/>
      <c r="ER219" s="65"/>
      <c r="ES219" s="65"/>
      <c r="ET219" s="66"/>
      <c r="EU219" s="65"/>
      <c r="EV219" s="65"/>
      <c r="EW219" s="65"/>
      <c r="EX219" s="64"/>
      <c r="EY219" s="65"/>
      <c r="EZ219" s="65"/>
      <c r="FA219" s="66"/>
      <c r="FB219" s="65"/>
      <c r="FC219" s="66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</row>
  </sheetData>
  <mergeCells count="43">
    <mergeCell ref="EX3:FA3"/>
    <mergeCell ref="EB2:EJ2"/>
    <mergeCell ref="EK2:EM2"/>
    <mergeCell ref="EU2:EW2"/>
    <mergeCell ref="EU3:EW3"/>
    <mergeCell ref="EX2:FA2"/>
    <mergeCell ref="EN3:ET3"/>
    <mergeCell ref="DV3:DX3"/>
    <mergeCell ref="DV2:DX2"/>
    <mergeCell ref="EK3:EM3"/>
    <mergeCell ref="EB3:EJ3"/>
    <mergeCell ref="DY2:EA2"/>
    <mergeCell ref="DZ3:EA3"/>
    <mergeCell ref="CZ2:DB2"/>
    <mergeCell ref="CI2:CY2"/>
    <mergeCell ref="BR2:CH2"/>
    <mergeCell ref="FB2:FC2"/>
    <mergeCell ref="BC2:BQ2"/>
    <mergeCell ref="EN2:ET2"/>
    <mergeCell ref="BR3:CH3"/>
    <mergeCell ref="CI3:CY3"/>
    <mergeCell ref="DC3:DL3"/>
    <mergeCell ref="BC3:BQ3"/>
    <mergeCell ref="CZ3:DB3"/>
    <mergeCell ref="DM3:DO3"/>
    <mergeCell ref="DR3:DU3"/>
    <mergeCell ref="DC2:DL2"/>
    <mergeCell ref="DM2:DO2"/>
    <mergeCell ref="DR2:DU2"/>
    <mergeCell ref="DP2:DQ2"/>
    <mergeCell ref="DP3:DQ3"/>
    <mergeCell ref="AE3:BB3"/>
    <mergeCell ref="V3:AD3"/>
    <mergeCell ref="C3:G3"/>
    <mergeCell ref="H3:N3"/>
    <mergeCell ref="C2:G2"/>
    <mergeCell ref="H2:N2"/>
    <mergeCell ref="O2:Q2"/>
    <mergeCell ref="R2:U2"/>
    <mergeCell ref="R3:U3"/>
    <mergeCell ref="O3:Q3"/>
    <mergeCell ref="V2:AD2"/>
    <mergeCell ref="AE2:BB2"/>
  </mergeCells>
  <pageMargins left="0.7" right="0.7" top="0.75" bottom="0.75" header="0.3" footer="0.3"/>
  <pageSetup paperSize="8" scale="51" orientation="landscape" r:id="rId1"/>
  <colBreaks count="1" manualBreakCount="1">
    <brk id="48" max="16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62"/>
  <sheetViews>
    <sheetView workbookViewId="0">
      <pane xSplit="1" ySplit="5" topLeftCell="B24" activePane="bottomRight" state="frozen"/>
      <selection pane="topRight" activeCell="B1" sqref="B1"/>
      <selection pane="bottomLeft" activeCell="A21" sqref="A21"/>
      <selection pane="bottomRight" activeCell="F12" sqref="F12:F14"/>
    </sheetView>
  </sheetViews>
  <sheetFormatPr baseColWidth="10" defaultRowHeight="15" x14ac:dyDescent="0.25"/>
  <cols>
    <col min="1" max="1" width="17.42578125" customWidth="1"/>
    <col min="7" max="7" width="13.85546875" customWidth="1"/>
  </cols>
  <sheetData>
    <row r="1" spans="1:21" x14ac:dyDescent="0.25">
      <c r="G1" s="78">
        <v>0.15</v>
      </c>
      <c r="H1" s="78">
        <v>0.32</v>
      </c>
      <c r="I1" t="s">
        <v>467</v>
      </c>
      <c r="O1" s="258" t="s">
        <v>475</v>
      </c>
      <c r="P1" s="259">
        <v>0.1</v>
      </c>
    </row>
    <row r="2" spans="1:21" x14ac:dyDescent="0.25">
      <c r="G2" s="253">
        <v>9.15</v>
      </c>
      <c r="H2" s="253">
        <v>7</v>
      </c>
      <c r="I2" t="s">
        <v>466</v>
      </c>
      <c r="O2" s="260" t="s">
        <v>476</v>
      </c>
      <c r="P2" s="261">
        <f>P1/2</f>
        <v>0.05</v>
      </c>
    </row>
    <row r="3" spans="1:21" x14ac:dyDescent="0.25">
      <c r="O3" s="260" t="s">
        <v>477</v>
      </c>
      <c r="P3" s="261">
        <f>P2</f>
        <v>0.05</v>
      </c>
    </row>
    <row r="5" spans="1:21" ht="60" x14ac:dyDescent="0.25">
      <c r="A5" s="87"/>
      <c r="B5" s="87" t="s">
        <v>124</v>
      </c>
      <c r="C5" s="87" t="s">
        <v>125</v>
      </c>
      <c r="D5" s="87" t="s">
        <v>857</v>
      </c>
      <c r="E5" s="87" t="s">
        <v>122</v>
      </c>
      <c r="F5" s="87" t="s">
        <v>123</v>
      </c>
      <c r="G5" s="87" t="s">
        <v>277</v>
      </c>
      <c r="H5" s="87" t="s">
        <v>278</v>
      </c>
      <c r="I5" s="87" t="s">
        <v>127</v>
      </c>
      <c r="J5" s="87" t="s">
        <v>128</v>
      </c>
      <c r="K5" s="87" t="s">
        <v>279</v>
      </c>
      <c r="L5" s="87" t="s">
        <v>280</v>
      </c>
      <c r="M5" s="87" t="s">
        <v>39</v>
      </c>
      <c r="N5" s="87" t="s">
        <v>40</v>
      </c>
      <c r="O5" s="254" t="s">
        <v>468</v>
      </c>
      <c r="P5" s="254" t="s">
        <v>469</v>
      </c>
      <c r="Q5" s="254" t="s">
        <v>470</v>
      </c>
      <c r="R5" s="254" t="s">
        <v>471</v>
      </c>
      <c r="S5" s="254" t="s">
        <v>472</v>
      </c>
      <c r="T5" s="254" t="s">
        <v>473</v>
      </c>
      <c r="U5" s="254" t="s">
        <v>474</v>
      </c>
    </row>
    <row r="6" spans="1:21" x14ac:dyDescent="0.25">
      <c r="A6" s="516" t="s">
        <v>850</v>
      </c>
      <c r="B6" s="157">
        <v>2.5</v>
      </c>
      <c r="C6" s="157">
        <v>1.6</v>
      </c>
      <c r="D6" s="157">
        <f>B6*C6</f>
        <v>4</v>
      </c>
      <c r="E6" s="124">
        <v>1</v>
      </c>
      <c r="F6" s="124">
        <v>0.25</v>
      </c>
      <c r="G6" s="78">
        <f>B6+2*E6+2*F6</f>
        <v>5</v>
      </c>
      <c r="H6" s="78">
        <f>C6+2*E6+2*F6</f>
        <v>4.0999999999999996</v>
      </c>
      <c r="I6" s="78">
        <f t="shared" ref="I6:I28" si="0">INDEX($C$47:$C$62,RANK(LOOKUP((G6-0.04),$C$47:$C$62),$C$47:$C$62,1)+1)</f>
        <v>5.49</v>
      </c>
      <c r="J6" s="78">
        <f t="shared" ref="J6:J28" si="1">INDEX($C$47:$C$62,RANK(LOOKUP((H6-0.04),$C$47:$C$62),$C$47:$C$62,1)+1)</f>
        <v>4.2699999999999996</v>
      </c>
      <c r="K6" s="78">
        <f>I6-G6</f>
        <v>0.49000000000000021</v>
      </c>
      <c r="L6" s="78">
        <f>J6-H6</f>
        <v>0.16999999999999993</v>
      </c>
      <c r="M6" s="253">
        <f>IF(K6&lt;L6,I6,G6)</f>
        <v>5</v>
      </c>
      <c r="N6" s="253">
        <f>IF(M6=I6,H6,J6)</f>
        <v>4.2699999999999996</v>
      </c>
      <c r="O6" s="255">
        <f>M6*N6</f>
        <v>21.349999999999998</v>
      </c>
      <c r="P6" s="256">
        <f t="shared" ref="P6:P14" si="2">B6*(1+$P$3)</f>
        <v>2.625</v>
      </c>
      <c r="Q6" s="256">
        <f t="shared" ref="Q6:Q14" si="3">C6*(1+$P$2)</f>
        <v>1.6800000000000002</v>
      </c>
      <c r="R6" s="256">
        <f>P6+2*(E6)</f>
        <v>4.625</v>
      </c>
      <c r="S6" s="256">
        <f>Q6+2*(E6)</f>
        <v>3.68</v>
      </c>
      <c r="T6" s="257">
        <f>(M6-R6)/2</f>
        <v>0.1875</v>
      </c>
      <c r="U6" s="257">
        <f>(N6-S6)/2</f>
        <v>0.29499999999999971</v>
      </c>
    </row>
    <row r="7" spans="1:21" x14ac:dyDescent="0.25">
      <c r="A7" s="123" t="s">
        <v>100</v>
      </c>
      <c r="B7" s="157">
        <v>3</v>
      </c>
      <c r="C7" s="157">
        <v>2</v>
      </c>
      <c r="D7" s="157">
        <f t="shared" ref="D7:D28" si="4">B7*C7</f>
        <v>6</v>
      </c>
      <c r="E7" s="124">
        <v>1</v>
      </c>
      <c r="F7" s="124">
        <v>0.25</v>
      </c>
      <c r="G7" s="78">
        <f>B7+2*E7+2*F7</f>
        <v>5.5</v>
      </c>
      <c r="H7" s="78">
        <f>C7+2*E7+2*F7</f>
        <v>4.5</v>
      </c>
      <c r="I7" s="78">
        <f t="shared" si="0"/>
        <v>5.49</v>
      </c>
      <c r="J7" s="78">
        <f t="shared" si="1"/>
        <v>4.88</v>
      </c>
      <c r="K7" s="78">
        <f>I7-G7</f>
        <v>-9.9999999999997868E-3</v>
      </c>
      <c r="L7" s="78">
        <f>J7-H7</f>
        <v>0.37999999999999989</v>
      </c>
      <c r="M7" s="253">
        <f>IF(K7&lt;L7,I7,G7)</f>
        <v>5.49</v>
      </c>
      <c r="N7" s="253">
        <f>IF(M7=I7,H7,J7)</f>
        <v>4.5</v>
      </c>
      <c r="O7" s="255">
        <f>M7*N7</f>
        <v>24.705000000000002</v>
      </c>
      <c r="P7" s="256">
        <f t="shared" si="2"/>
        <v>3.1500000000000004</v>
      </c>
      <c r="Q7" s="256">
        <f t="shared" si="3"/>
        <v>2.1</v>
      </c>
      <c r="R7" s="256">
        <f>P7+2*(E7)</f>
        <v>5.15</v>
      </c>
      <c r="S7" s="256">
        <f>Q7+2*(E7)</f>
        <v>4.0999999999999996</v>
      </c>
      <c r="T7" s="257">
        <f>(M7-R7)/2</f>
        <v>0.16999999999999993</v>
      </c>
      <c r="U7" s="257">
        <f>(N7-S7)/2</f>
        <v>0.20000000000000018</v>
      </c>
    </row>
    <row r="8" spans="1:21" x14ac:dyDescent="0.25">
      <c r="A8" s="123" t="s">
        <v>98</v>
      </c>
      <c r="B8" s="157">
        <v>4</v>
      </c>
      <c r="C8" s="157">
        <v>2</v>
      </c>
      <c r="D8" s="157">
        <f t="shared" si="4"/>
        <v>8</v>
      </c>
      <c r="E8" s="78">
        <f>$E6</f>
        <v>1</v>
      </c>
      <c r="F8" s="78">
        <f>$F6</f>
        <v>0.25</v>
      </c>
      <c r="G8" s="78">
        <f t="shared" ref="G8:G28" si="5">B8+2*E8+2*F8</f>
        <v>6.5</v>
      </c>
      <c r="H8" s="78">
        <f t="shared" ref="H8:H28" si="6">C8+2*E8+2*F8</f>
        <v>4.5</v>
      </c>
      <c r="I8" s="78">
        <f t="shared" si="0"/>
        <v>6.71</v>
      </c>
      <c r="J8" s="78">
        <f t="shared" si="1"/>
        <v>4.88</v>
      </c>
      <c r="K8" s="78">
        <f t="shared" ref="K8:K28" si="7">I8-G8</f>
        <v>0.20999999999999996</v>
      </c>
      <c r="L8" s="78">
        <f t="shared" ref="L8:L28" si="8">J8-H8</f>
        <v>0.37999999999999989</v>
      </c>
      <c r="M8" s="253">
        <f t="shared" ref="M8:M28" si="9">IF(K8&lt;L8,I8,G8)</f>
        <v>6.71</v>
      </c>
      <c r="N8" s="253">
        <f t="shared" ref="N8:N28" si="10">IF(M8=I8,H8,J8)</f>
        <v>4.5</v>
      </c>
      <c r="O8" s="255">
        <f t="shared" ref="O8:O28" si="11">M8*N8</f>
        <v>30.195</v>
      </c>
      <c r="P8" s="256">
        <f t="shared" si="2"/>
        <v>4.2</v>
      </c>
      <c r="Q8" s="256">
        <f t="shared" si="3"/>
        <v>2.1</v>
      </c>
      <c r="R8" s="256">
        <f t="shared" ref="R8:R28" si="12">P8+2*(E8)</f>
        <v>6.2</v>
      </c>
      <c r="S8" s="256">
        <f t="shared" ref="S8:S28" si="13">Q8+2*(E8)</f>
        <v>4.0999999999999996</v>
      </c>
      <c r="T8" s="257">
        <f t="shared" ref="T8:U28" si="14">(M8-R8)/2</f>
        <v>0.25499999999999989</v>
      </c>
      <c r="U8" s="257">
        <f t="shared" si="14"/>
        <v>0.20000000000000018</v>
      </c>
    </row>
    <row r="9" spans="1:21" x14ac:dyDescent="0.25">
      <c r="A9" s="123" t="s">
        <v>99</v>
      </c>
      <c r="B9" s="157">
        <v>4</v>
      </c>
      <c r="C9" s="157">
        <v>2.5</v>
      </c>
      <c r="D9" s="157">
        <f t="shared" si="4"/>
        <v>10</v>
      </c>
      <c r="E9" s="78">
        <f>$E8</f>
        <v>1</v>
      </c>
      <c r="F9" s="78">
        <f>$F8</f>
        <v>0.25</v>
      </c>
      <c r="G9" s="78">
        <f t="shared" si="5"/>
        <v>6.5</v>
      </c>
      <c r="H9" s="78">
        <f t="shared" si="6"/>
        <v>5</v>
      </c>
      <c r="I9" s="78">
        <f t="shared" si="0"/>
        <v>6.71</v>
      </c>
      <c r="J9" s="78">
        <f t="shared" si="1"/>
        <v>5.49</v>
      </c>
      <c r="K9" s="78">
        <f t="shared" si="7"/>
        <v>0.20999999999999996</v>
      </c>
      <c r="L9" s="78">
        <f t="shared" si="8"/>
        <v>0.49000000000000021</v>
      </c>
      <c r="M9" s="253">
        <f t="shared" si="9"/>
        <v>6.71</v>
      </c>
      <c r="N9" s="253">
        <f t="shared" si="10"/>
        <v>5</v>
      </c>
      <c r="O9" s="255">
        <f t="shared" si="11"/>
        <v>33.549999999999997</v>
      </c>
      <c r="P9" s="256">
        <f t="shared" si="2"/>
        <v>4.2</v>
      </c>
      <c r="Q9" s="256">
        <f t="shared" si="3"/>
        <v>2.625</v>
      </c>
      <c r="R9" s="256">
        <f t="shared" si="12"/>
        <v>6.2</v>
      </c>
      <c r="S9" s="256">
        <f t="shared" si="13"/>
        <v>4.625</v>
      </c>
      <c r="T9" s="257">
        <f t="shared" si="14"/>
        <v>0.25499999999999989</v>
      </c>
      <c r="U9" s="257">
        <f t="shared" si="14"/>
        <v>0.1875</v>
      </c>
    </row>
    <row r="10" spans="1:21" x14ac:dyDescent="0.25">
      <c r="A10" s="123" t="s">
        <v>90</v>
      </c>
      <c r="B10" s="157">
        <v>4</v>
      </c>
      <c r="C10" s="157">
        <v>3</v>
      </c>
      <c r="D10" s="157">
        <f t="shared" si="4"/>
        <v>12</v>
      </c>
      <c r="E10" s="78">
        <f>$E12</f>
        <v>1</v>
      </c>
      <c r="F10" s="78">
        <f>$F12</f>
        <v>0.4</v>
      </c>
      <c r="G10" s="78">
        <f>B10+2*E10+2*F10</f>
        <v>6.8</v>
      </c>
      <c r="H10" s="78">
        <f>C10+2*E10+2*F10</f>
        <v>5.8</v>
      </c>
      <c r="I10" s="78">
        <f t="shared" si="0"/>
        <v>7.32</v>
      </c>
      <c r="J10" s="78">
        <f t="shared" si="1"/>
        <v>6.1</v>
      </c>
      <c r="K10" s="78">
        <f>I10-G10</f>
        <v>0.52000000000000046</v>
      </c>
      <c r="L10" s="78">
        <f>J10-H10</f>
        <v>0.29999999999999982</v>
      </c>
      <c r="M10" s="253">
        <f>IF(K10&lt;L10,I10,G10)</f>
        <v>6.8</v>
      </c>
      <c r="N10" s="253">
        <f>IF(M10=I10,H10,J10)</f>
        <v>6.1</v>
      </c>
      <c r="O10" s="255">
        <f>M10*N10</f>
        <v>41.48</v>
      </c>
      <c r="P10" s="256">
        <f t="shared" si="2"/>
        <v>4.2</v>
      </c>
      <c r="Q10" s="256">
        <f t="shared" si="3"/>
        <v>3.1500000000000004</v>
      </c>
      <c r="R10" s="256">
        <f>P10+2*(E10)</f>
        <v>6.2</v>
      </c>
      <c r="S10" s="256">
        <f>Q10+2*(E10)</f>
        <v>5.15</v>
      </c>
      <c r="T10" s="257">
        <f>(M10-R10)/2</f>
        <v>0.29999999999999982</v>
      </c>
      <c r="U10" s="257">
        <f>(N10-S10)/2</f>
        <v>0.47499999999999964</v>
      </c>
    </row>
    <row r="11" spans="1:21" x14ac:dyDescent="0.25">
      <c r="A11" s="123" t="s">
        <v>88</v>
      </c>
      <c r="B11" s="157">
        <v>6</v>
      </c>
      <c r="C11" s="157">
        <v>2</v>
      </c>
      <c r="D11" s="157">
        <f t="shared" si="4"/>
        <v>12</v>
      </c>
      <c r="E11" s="78">
        <f>$E9</f>
        <v>1</v>
      </c>
      <c r="F11" s="78">
        <v>0.4</v>
      </c>
      <c r="G11" s="78">
        <f t="shared" si="5"/>
        <v>8.8000000000000007</v>
      </c>
      <c r="H11" s="78">
        <f t="shared" si="6"/>
        <v>4.8</v>
      </c>
      <c r="I11" s="78">
        <f t="shared" si="0"/>
        <v>9.15</v>
      </c>
      <c r="J11" s="78">
        <f t="shared" si="1"/>
        <v>4.88</v>
      </c>
      <c r="K11" s="78">
        <f t="shared" si="7"/>
        <v>0.34999999999999964</v>
      </c>
      <c r="L11" s="78">
        <f t="shared" si="8"/>
        <v>8.0000000000000071E-2</v>
      </c>
      <c r="M11" s="253">
        <f t="shared" si="9"/>
        <v>8.8000000000000007</v>
      </c>
      <c r="N11" s="253">
        <f t="shared" si="10"/>
        <v>4.88</v>
      </c>
      <c r="O11" s="255">
        <f t="shared" si="11"/>
        <v>42.944000000000003</v>
      </c>
      <c r="P11" s="256">
        <f t="shared" si="2"/>
        <v>6.3000000000000007</v>
      </c>
      <c r="Q11" s="256">
        <f t="shared" si="3"/>
        <v>2.1</v>
      </c>
      <c r="R11" s="256">
        <f t="shared" si="12"/>
        <v>8.3000000000000007</v>
      </c>
      <c r="S11" s="256">
        <f t="shared" si="13"/>
        <v>4.0999999999999996</v>
      </c>
      <c r="T11" s="257">
        <f t="shared" si="14"/>
        <v>0.25</v>
      </c>
      <c r="U11" s="257">
        <f t="shared" si="14"/>
        <v>0.39000000000000012</v>
      </c>
    </row>
    <row r="12" spans="1:21" x14ac:dyDescent="0.25">
      <c r="A12" s="123" t="s">
        <v>89</v>
      </c>
      <c r="B12" s="157">
        <v>8</v>
      </c>
      <c r="C12" s="157">
        <v>1.5</v>
      </c>
      <c r="D12" s="157">
        <f t="shared" si="4"/>
        <v>12</v>
      </c>
      <c r="E12" s="78">
        <f>$E11</f>
        <v>1</v>
      </c>
      <c r="F12" s="78">
        <v>0.4</v>
      </c>
      <c r="G12" s="78">
        <f t="shared" si="5"/>
        <v>10.8</v>
      </c>
      <c r="H12" s="78">
        <f t="shared" si="6"/>
        <v>4.3</v>
      </c>
      <c r="I12" s="78">
        <f t="shared" si="0"/>
        <v>10.97</v>
      </c>
      <c r="J12" s="78">
        <f t="shared" si="1"/>
        <v>4.2699999999999996</v>
      </c>
      <c r="K12" s="78">
        <f t="shared" si="7"/>
        <v>0.16999999999999993</v>
      </c>
      <c r="L12" s="78">
        <f t="shared" si="8"/>
        <v>-3.0000000000000249E-2</v>
      </c>
      <c r="M12" s="253">
        <f t="shared" si="9"/>
        <v>10.8</v>
      </c>
      <c r="N12" s="253">
        <f t="shared" si="10"/>
        <v>4.2699999999999996</v>
      </c>
      <c r="O12" s="255">
        <f t="shared" si="11"/>
        <v>46.116</v>
      </c>
      <c r="P12" s="256">
        <f t="shared" si="2"/>
        <v>8.4</v>
      </c>
      <c r="Q12" s="256">
        <f t="shared" si="3"/>
        <v>1.5750000000000002</v>
      </c>
      <c r="R12" s="256">
        <f t="shared" si="12"/>
        <v>10.4</v>
      </c>
      <c r="S12" s="256">
        <f t="shared" si="13"/>
        <v>3.5750000000000002</v>
      </c>
      <c r="T12" s="257">
        <f t="shared" si="14"/>
        <v>0.20000000000000018</v>
      </c>
      <c r="U12" s="257">
        <f t="shared" si="14"/>
        <v>0.3474999999999997</v>
      </c>
    </row>
    <row r="13" spans="1:21" x14ac:dyDescent="0.25">
      <c r="A13" s="516" t="s">
        <v>851</v>
      </c>
      <c r="B13" s="157">
        <v>4</v>
      </c>
      <c r="C13" s="157">
        <v>3.5</v>
      </c>
      <c r="D13" s="157">
        <f t="shared" si="4"/>
        <v>14</v>
      </c>
      <c r="E13" s="78">
        <f>$E12</f>
        <v>1</v>
      </c>
      <c r="F13" s="78">
        <v>0.4</v>
      </c>
      <c r="G13" s="78">
        <f>B13+2*E13+2*F13</f>
        <v>6.8</v>
      </c>
      <c r="H13" s="78">
        <f>C13+2*E13+2*F13</f>
        <v>6.3</v>
      </c>
      <c r="I13" s="78">
        <f t="shared" si="0"/>
        <v>7.32</v>
      </c>
      <c r="J13" s="78">
        <f t="shared" si="1"/>
        <v>6.71</v>
      </c>
      <c r="K13" s="78">
        <f>I13-G13</f>
        <v>0.52000000000000046</v>
      </c>
      <c r="L13" s="78">
        <f>J13-H13</f>
        <v>0.41000000000000014</v>
      </c>
      <c r="M13" s="253">
        <f>IF(K13&lt;L13,I13,G13)</f>
        <v>6.8</v>
      </c>
      <c r="N13" s="253">
        <f>IF(M13=I13,H13,J13)</f>
        <v>6.71</v>
      </c>
      <c r="O13" s="255">
        <f>M13*N13</f>
        <v>45.628</v>
      </c>
      <c r="P13" s="256">
        <f t="shared" si="2"/>
        <v>4.2</v>
      </c>
      <c r="Q13" s="256">
        <f t="shared" si="3"/>
        <v>3.6750000000000003</v>
      </c>
      <c r="R13" s="256">
        <f>P13+2*(E13)</f>
        <v>6.2</v>
      </c>
      <c r="S13" s="256">
        <f>Q13+2*(E13)</f>
        <v>5.6750000000000007</v>
      </c>
      <c r="T13" s="257">
        <f>(M13-R13)/2</f>
        <v>0.29999999999999982</v>
      </c>
      <c r="U13" s="257">
        <f>(N13-S13)/2</f>
        <v>0.51749999999999963</v>
      </c>
    </row>
    <row r="14" spans="1:21" x14ac:dyDescent="0.25">
      <c r="A14" s="123" t="s">
        <v>92</v>
      </c>
      <c r="B14" s="157">
        <v>4</v>
      </c>
      <c r="C14" s="157">
        <v>4</v>
      </c>
      <c r="D14" s="157">
        <f t="shared" si="4"/>
        <v>16</v>
      </c>
      <c r="E14" s="78">
        <f t="shared" ref="E14:E28" si="15">$E13</f>
        <v>1</v>
      </c>
      <c r="F14" s="78">
        <v>0.4</v>
      </c>
      <c r="G14" s="78">
        <f>B14+2*E14+2*F14</f>
        <v>6.8</v>
      </c>
      <c r="H14" s="78">
        <f>C14+2*E14+2*F14</f>
        <v>6.8</v>
      </c>
      <c r="I14" s="78">
        <f t="shared" si="0"/>
        <v>7.32</v>
      </c>
      <c r="J14" s="78">
        <f t="shared" si="1"/>
        <v>7.32</v>
      </c>
      <c r="K14" s="78">
        <f>I14-G14</f>
        <v>0.52000000000000046</v>
      </c>
      <c r="L14" s="78">
        <f>J14-H14</f>
        <v>0.52000000000000046</v>
      </c>
      <c r="M14" s="253">
        <f>IF(K14&lt;L14,I14,G14)</f>
        <v>6.8</v>
      </c>
      <c r="N14" s="253">
        <f>IF(M14=I14,H14,J14)</f>
        <v>7.32</v>
      </c>
      <c r="O14" s="255">
        <f>M14*N14</f>
        <v>49.776000000000003</v>
      </c>
      <c r="P14" s="256">
        <f t="shared" si="2"/>
        <v>4.2</v>
      </c>
      <c r="Q14" s="256">
        <f t="shared" si="3"/>
        <v>4.2</v>
      </c>
      <c r="R14" s="256">
        <f>P14+2*(E14)</f>
        <v>6.2</v>
      </c>
      <c r="S14" s="256">
        <f>Q14+2*(E14)</f>
        <v>6.2</v>
      </c>
      <c r="T14" s="257">
        <f>(M14-R14)/2</f>
        <v>0.29999999999999982</v>
      </c>
      <c r="U14" s="257">
        <f>(N14-S14)/2</f>
        <v>0.56000000000000005</v>
      </c>
    </row>
    <row r="15" spans="1:21" x14ac:dyDescent="0.25">
      <c r="A15" s="123" t="s">
        <v>91</v>
      </c>
      <c r="B15" s="157">
        <v>8</v>
      </c>
      <c r="C15" s="157">
        <v>2</v>
      </c>
      <c r="D15" s="157">
        <f t="shared" si="4"/>
        <v>16</v>
      </c>
      <c r="E15" s="78">
        <f t="shared" si="15"/>
        <v>1</v>
      </c>
      <c r="F15" s="78">
        <f>$F11</f>
        <v>0.4</v>
      </c>
      <c r="G15" s="78">
        <f t="shared" ref="G15" si="16">B15+2*E15+2*F15</f>
        <v>10.8</v>
      </c>
      <c r="H15" s="78">
        <f t="shared" ref="H15" si="17">C15+2*E15+2*F15</f>
        <v>4.8</v>
      </c>
      <c r="I15" s="78">
        <f t="shared" si="0"/>
        <v>10.97</v>
      </c>
      <c r="J15" s="78">
        <f t="shared" si="1"/>
        <v>4.88</v>
      </c>
      <c r="K15" s="78">
        <f t="shared" ref="K15" si="18">I15-G15</f>
        <v>0.16999999999999993</v>
      </c>
      <c r="L15" s="78">
        <f t="shared" ref="L15" si="19">J15-H15</f>
        <v>8.0000000000000071E-2</v>
      </c>
      <c r="M15" s="253">
        <f t="shared" ref="M15" si="20">IF(K15&lt;L15,I15,G15)</f>
        <v>10.8</v>
      </c>
      <c r="N15" s="253">
        <f t="shared" ref="N15" si="21">IF(M15=I15,H15,J15)</f>
        <v>4.88</v>
      </c>
      <c r="O15" s="255">
        <f t="shared" ref="O15" si="22">M15*N15</f>
        <v>52.704000000000001</v>
      </c>
      <c r="P15" s="256">
        <f t="shared" ref="P15" si="23">B15*(1+$P$3)</f>
        <v>8.4</v>
      </c>
      <c r="Q15" s="256">
        <f t="shared" ref="Q15" si="24">C15*(1+$P$2)</f>
        <v>2.1</v>
      </c>
      <c r="R15" s="256">
        <f t="shared" ref="R15" si="25">P15+2*(E15)</f>
        <v>10.4</v>
      </c>
      <c r="S15" s="256">
        <f t="shared" ref="S15" si="26">Q15+2*(E15)</f>
        <v>4.0999999999999996</v>
      </c>
      <c r="T15" s="257">
        <f t="shared" ref="T15" si="27">(M15-R15)/2</f>
        <v>0.20000000000000018</v>
      </c>
      <c r="U15" s="257">
        <f t="shared" ref="U15" si="28">(N15-S15)/2</f>
        <v>0.39000000000000012</v>
      </c>
    </row>
    <row r="16" spans="1:21" x14ac:dyDescent="0.25">
      <c r="A16" s="516" t="s">
        <v>852</v>
      </c>
      <c r="B16" s="157">
        <v>4</v>
      </c>
      <c r="C16" s="157">
        <v>4.5</v>
      </c>
      <c r="D16" s="157">
        <f t="shared" si="4"/>
        <v>18</v>
      </c>
      <c r="E16" s="78">
        <f t="shared" si="15"/>
        <v>1</v>
      </c>
      <c r="F16" s="78">
        <v>0.4</v>
      </c>
      <c r="G16" s="78">
        <f>B16+2*E16+2*F16</f>
        <v>6.8</v>
      </c>
      <c r="H16" s="78">
        <f>C16+2*E16+2*F16</f>
        <v>7.3</v>
      </c>
      <c r="I16" s="78">
        <f t="shared" si="0"/>
        <v>7.32</v>
      </c>
      <c r="J16" s="78">
        <f t="shared" si="1"/>
        <v>7.32</v>
      </c>
      <c r="K16" s="78">
        <f>I16-G16</f>
        <v>0.52000000000000046</v>
      </c>
      <c r="L16" s="78">
        <f>J16-H16</f>
        <v>2.0000000000000462E-2</v>
      </c>
      <c r="M16" s="253">
        <f>IF(K16&lt;L16,I16,G16)</f>
        <v>6.8</v>
      </c>
      <c r="N16" s="253">
        <f>IF(M16=I16,H16,J16)</f>
        <v>7.32</v>
      </c>
      <c r="O16" s="255">
        <f>M16*N16</f>
        <v>49.776000000000003</v>
      </c>
      <c r="P16" s="256">
        <f t="shared" ref="P16:P21" si="29">B16*(1+$P$3)</f>
        <v>4.2</v>
      </c>
      <c r="Q16" s="256">
        <f t="shared" ref="Q16:Q21" si="30">C16*(1+$P$2)</f>
        <v>4.7250000000000005</v>
      </c>
      <c r="R16" s="256">
        <f>P16+2*(E16)</f>
        <v>6.2</v>
      </c>
      <c r="S16" s="256">
        <f>Q16+2*(E16)</f>
        <v>6.7250000000000005</v>
      </c>
      <c r="T16" s="257">
        <f>(M16-R16)/2</f>
        <v>0.29999999999999982</v>
      </c>
      <c r="U16" s="257">
        <f>(N16-S16)/2</f>
        <v>0.29749999999999988</v>
      </c>
    </row>
    <row r="17" spans="1:21" x14ac:dyDescent="0.25">
      <c r="A17" s="123" t="s">
        <v>95</v>
      </c>
      <c r="B17" s="157">
        <v>4</v>
      </c>
      <c r="C17" s="157">
        <v>5</v>
      </c>
      <c r="D17" s="157">
        <f t="shared" si="4"/>
        <v>20</v>
      </c>
      <c r="E17" s="78">
        <f t="shared" si="15"/>
        <v>1</v>
      </c>
      <c r="F17" s="78">
        <v>0.4</v>
      </c>
      <c r="G17" s="78">
        <f>B17+2*E17+2*F17</f>
        <v>6.8</v>
      </c>
      <c r="H17" s="78">
        <f>C17+2*E17+2*F17</f>
        <v>7.8</v>
      </c>
      <c r="I17" s="78">
        <f t="shared" si="0"/>
        <v>7.32</v>
      </c>
      <c r="J17" s="78">
        <f t="shared" si="1"/>
        <v>7.92</v>
      </c>
      <c r="K17" s="78">
        <f>I17-G17</f>
        <v>0.52000000000000046</v>
      </c>
      <c r="L17" s="78">
        <f>J17-H17</f>
        <v>0.12000000000000011</v>
      </c>
      <c r="M17" s="253">
        <f>IF(K17&lt;L17,I17,G17)</f>
        <v>6.8</v>
      </c>
      <c r="N17" s="253">
        <f>IF(M17=I17,H17,J17)</f>
        <v>7.92</v>
      </c>
      <c r="O17" s="255">
        <f>M17*N17</f>
        <v>53.856000000000002</v>
      </c>
      <c r="P17" s="256">
        <f t="shared" si="29"/>
        <v>4.2</v>
      </c>
      <c r="Q17" s="256">
        <f t="shared" si="30"/>
        <v>5.25</v>
      </c>
      <c r="R17" s="256">
        <f>P17+2*(E17)</f>
        <v>6.2</v>
      </c>
      <c r="S17" s="256">
        <f>Q17+2*(E17)</f>
        <v>7.25</v>
      </c>
      <c r="T17" s="257">
        <f>(M17-R17)/2</f>
        <v>0.29999999999999982</v>
      </c>
      <c r="U17" s="257">
        <f>(N17-S17)/2</f>
        <v>0.33499999999999996</v>
      </c>
    </row>
    <row r="18" spans="1:21" x14ac:dyDescent="0.25">
      <c r="A18" s="123" t="s">
        <v>93</v>
      </c>
      <c r="B18" s="157">
        <v>8</v>
      </c>
      <c r="C18" s="157">
        <v>2.5</v>
      </c>
      <c r="D18" s="157">
        <f t="shared" si="4"/>
        <v>20</v>
      </c>
      <c r="E18" s="78">
        <f t="shared" si="15"/>
        <v>1</v>
      </c>
      <c r="F18" s="78">
        <v>0.4</v>
      </c>
      <c r="G18" s="78">
        <f t="shared" si="5"/>
        <v>10.8</v>
      </c>
      <c r="H18" s="78">
        <f t="shared" si="6"/>
        <v>5.3</v>
      </c>
      <c r="I18" s="78">
        <f t="shared" si="0"/>
        <v>10.97</v>
      </c>
      <c r="J18" s="78">
        <f t="shared" si="1"/>
        <v>5.49</v>
      </c>
      <c r="K18" s="78">
        <f t="shared" si="7"/>
        <v>0.16999999999999993</v>
      </c>
      <c r="L18" s="78">
        <f t="shared" si="8"/>
        <v>0.19000000000000039</v>
      </c>
      <c r="M18" s="253">
        <f t="shared" si="9"/>
        <v>10.97</v>
      </c>
      <c r="N18" s="253">
        <f t="shared" si="10"/>
        <v>5.3</v>
      </c>
      <c r="O18" s="255">
        <f t="shared" si="11"/>
        <v>58.140999999999998</v>
      </c>
      <c r="P18" s="256">
        <f t="shared" si="29"/>
        <v>8.4</v>
      </c>
      <c r="Q18" s="256">
        <f t="shared" si="30"/>
        <v>2.625</v>
      </c>
      <c r="R18" s="256">
        <f t="shared" si="12"/>
        <v>10.4</v>
      </c>
      <c r="S18" s="256">
        <f t="shared" si="13"/>
        <v>4.625</v>
      </c>
      <c r="T18" s="257">
        <f t="shared" si="14"/>
        <v>0.28500000000000014</v>
      </c>
      <c r="U18" s="257">
        <f t="shared" si="14"/>
        <v>0.33749999999999991</v>
      </c>
    </row>
    <row r="19" spans="1:21" x14ac:dyDescent="0.25">
      <c r="A19" s="123" t="s">
        <v>94</v>
      </c>
      <c r="B19" s="157">
        <v>10</v>
      </c>
      <c r="C19" s="157">
        <v>2</v>
      </c>
      <c r="D19" s="157">
        <f t="shared" si="4"/>
        <v>20</v>
      </c>
      <c r="E19" s="78">
        <f t="shared" si="15"/>
        <v>1</v>
      </c>
      <c r="F19" s="78">
        <v>0.5</v>
      </c>
      <c r="G19" s="78">
        <f t="shared" si="5"/>
        <v>13</v>
      </c>
      <c r="H19" s="78">
        <f t="shared" si="6"/>
        <v>5</v>
      </c>
      <c r="I19" s="78">
        <f t="shared" si="0"/>
        <v>15.25</v>
      </c>
      <c r="J19" s="78">
        <f t="shared" si="1"/>
        <v>5.49</v>
      </c>
      <c r="K19" s="78">
        <f t="shared" si="7"/>
        <v>2.25</v>
      </c>
      <c r="L19" s="78">
        <f t="shared" si="8"/>
        <v>0.49000000000000021</v>
      </c>
      <c r="M19" s="253">
        <f t="shared" si="9"/>
        <v>13</v>
      </c>
      <c r="N19" s="253">
        <f t="shared" si="10"/>
        <v>5.49</v>
      </c>
      <c r="O19" s="255">
        <f t="shared" si="11"/>
        <v>71.37</v>
      </c>
      <c r="P19" s="256">
        <f t="shared" si="29"/>
        <v>10.5</v>
      </c>
      <c r="Q19" s="256">
        <f t="shared" si="30"/>
        <v>2.1</v>
      </c>
      <c r="R19" s="256">
        <f t="shared" si="12"/>
        <v>12.5</v>
      </c>
      <c r="S19" s="256">
        <f t="shared" si="13"/>
        <v>4.0999999999999996</v>
      </c>
      <c r="T19" s="257">
        <f t="shared" si="14"/>
        <v>0.25</v>
      </c>
      <c r="U19" s="257">
        <f t="shared" si="14"/>
        <v>0.69500000000000028</v>
      </c>
    </row>
    <row r="20" spans="1:21" x14ac:dyDescent="0.25">
      <c r="A20" s="123" t="s">
        <v>97</v>
      </c>
      <c r="B20" s="157">
        <v>6</v>
      </c>
      <c r="C20" s="157">
        <v>4</v>
      </c>
      <c r="D20" s="157">
        <f t="shared" si="4"/>
        <v>24</v>
      </c>
      <c r="E20" s="78">
        <f t="shared" si="15"/>
        <v>1</v>
      </c>
      <c r="F20" s="78">
        <f>$F21</f>
        <v>0.5</v>
      </c>
      <c r="G20" s="78">
        <f>B20+2*E20+2*F20</f>
        <v>9</v>
      </c>
      <c r="H20" s="78">
        <f>C20+2*E20+2*F20</f>
        <v>7</v>
      </c>
      <c r="I20" s="78">
        <f t="shared" si="0"/>
        <v>9.15</v>
      </c>
      <c r="J20" s="78">
        <f t="shared" si="1"/>
        <v>7.32</v>
      </c>
      <c r="K20" s="78">
        <f>I20-G20</f>
        <v>0.15000000000000036</v>
      </c>
      <c r="L20" s="78">
        <f>J20-H20</f>
        <v>0.32000000000000028</v>
      </c>
      <c r="M20" s="253">
        <f>IF(K20&lt;L20,I20,G20)</f>
        <v>9.15</v>
      </c>
      <c r="N20" s="253">
        <f>IF(M20=I20,H20,J20)</f>
        <v>7</v>
      </c>
      <c r="O20" s="255">
        <f>M20*N20</f>
        <v>64.05</v>
      </c>
      <c r="P20" s="256">
        <f t="shared" si="29"/>
        <v>6.3000000000000007</v>
      </c>
      <c r="Q20" s="256">
        <f t="shared" si="30"/>
        <v>4.2</v>
      </c>
      <c r="R20" s="256">
        <f>P20+2*(E20)</f>
        <v>8.3000000000000007</v>
      </c>
      <c r="S20" s="256">
        <f>Q20+2*(E20)</f>
        <v>6.2</v>
      </c>
      <c r="T20" s="257">
        <f>(M20-R20)/2</f>
        <v>0.42499999999999982</v>
      </c>
      <c r="U20" s="257">
        <f>(N20-S20)/2</f>
        <v>0.39999999999999991</v>
      </c>
    </row>
    <row r="21" spans="1:21" x14ac:dyDescent="0.25">
      <c r="A21" s="123" t="s">
        <v>96</v>
      </c>
      <c r="B21" s="157">
        <v>8</v>
      </c>
      <c r="C21" s="157">
        <v>3</v>
      </c>
      <c r="D21" s="157">
        <f t="shared" si="4"/>
        <v>24</v>
      </c>
      <c r="E21" s="78">
        <f t="shared" si="15"/>
        <v>1</v>
      </c>
      <c r="F21" s="78">
        <v>0.5</v>
      </c>
      <c r="G21" s="78">
        <f t="shared" si="5"/>
        <v>11</v>
      </c>
      <c r="H21" s="78">
        <f t="shared" si="6"/>
        <v>6</v>
      </c>
      <c r="I21" s="78">
        <f t="shared" si="0"/>
        <v>10.97</v>
      </c>
      <c r="J21" s="78">
        <f t="shared" si="1"/>
        <v>6.1</v>
      </c>
      <c r="K21" s="78">
        <f t="shared" si="7"/>
        <v>-2.9999999999999361E-2</v>
      </c>
      <c r="L21" s="78">
        <f t="shared" si="8"/>
        <v>9.9999999999999645E-2</v>
      </c>
      <c r="M21" s="253">
        <f t="shared" si="9"/>
        <v>10.97</v>
      </c>
      <c r="N21" s="253">
        <f t="shared" si="10"/>
        <v>6</v>
      </c>
      <c r="O21" s="255">
        <f t="shared" si="11"/>
        <v>65.820000000000007</v>
      </c>
      <c r="P21" s="256">
        <f t="shared" si="29"/>
        <v>8.4</v>
      </c>
      <c r="Q21" s="256">
        <f t="shared" si="30"/>
        <v>3.1500000000000004</v>
      </c>
      <c r="R21" s="256">
        <f t="shared" si="12"/>
        <v>10.4</v>
      </c>
      <c r="S21" s="256">
        <f t="shared" si="13"/>
        <v>5.15</v>
      </c>
      <c r="T21" s="257">
        <f t="shared" si="14"/>
        <v>0.28500000000000014</v>
      </c>
      <c r="U21" s="257">
        <f t="shared" si="14"/>
        <v>0.42499999999999982</v>
      </c>
    </row>
    <row r="22" spans="1:21" x14ac:dyDescent="0.25">
      <c r="A22" s="516" t="s">
        <v>853</v>
      </c>
      <c r="B22" s="157">
        <v>7</v>
      </c>
      <c r="C22" s="157">
        <v>4</v>
      </c>
      <c r="D22" s="157">
        <f t="shared" si="4"/>
        <v>28</v>
      </c>
      <c r="E22" s="78">
        <f t="shared" si="15"/>
        <v>1</v>
      </c>
      <c r="F22" s="78">
        <v>0.5</v>
      </c>
      <c r="G22" s="78">
        <f t="shared" ref="G22" si="31">B22+2*E22+2*F22</f>
        <v>10</v>
      </c>
      <c r="H22" s="78">
        <f t="shared" ref="H22" si="32">C22+2*E22+2*F22</f>
        <v>7</v>
      </c>
      <c r="I22" s="78">
        <f t="shared" si="0"/>
        <v>10.97</v>
      </c>
      <c r="J22" s="78">
        <f t="shared" si="1"/>
        <v>7.32</v>
      </c>
      <c r="K22" s="78">
        <f t="shared" ref="K22" si="33">I22-G22</f>
        <v>0.97000000000000064</v>
      </c>
      <c r="L22" s="78">
        <f t="shared" ref="L22" si="34">J22-H22</f>
        <v>0.32000000000000028</v>
      </c>
      <c r="M22" s="253">
        <f t="shared" ref="M22" si="35">IF(K22&lt;L22,I22,G22)</f>
        <v>10</v>
      </c>
      <c r="N22" s="253">
        <f t="shared" ref="N22" si="36">IF(M22=I22,H22,J22)</f>
        <v>7.32</v>
      </c>
      <c r="O22" s="255">
        <f t="shared" ref="O22" si="37">M22*N22</f>
        <v>73.2</v>
      </c>
      <c r="P22" s="256">
        <f t="shared" ref="P22" si="38">B22*(1+$P$3)</f>
        <v>7.3500000000000005</v>
      </c>
      <c r="Q22" s="256">
        <f t="shared" ref="Q22" si="39">C22*(1+$P$2)</f>
        <v>4.2</v>
      </c>
      <c r="R22" s="256">
        <f t="shared" ref="R22" si="40">P22+2*(E22)</f>
        <v>9.3500000000000014</v>
      </c>
      <c r="S22" s="256">
        <f t="shared" ref="S22" si="41">Q22+2*(E22)</f>
        <v>6.2</v>
      </c>
      <c r="T22" s="257">
        <f t="shared" ref="T22" si="42">(M22-R22)/2</f>
        <v>0.32499999999999929</v>
      </c>
      <c r="U22" s="257">
        <f t="shared" ref="U22" si="43">(N22-S22)/2</f>
        <v>0.56000000000000005</v>
      </c>
    </row>
    <row r="23" spans="1:21" x14ac:dyDescent="0.25">
      <c r="A23" s="516" t="s">
        <v>854</v>
      </c>
      <c r="B23" s="157">
        <v>8</v>
      </c>
      <c r="C23" s="157">
        <v>3.5</v>
      </c>
      <c r="D23" s="157">
        <f t="shared" si="4"/>
        <v>28</v>
      </c>
      <c r="E23" s="78">
        <f t="shared" si="15"/>
        <v>1</v>
      </c>
      <c r="F23" s="78">
        <v>0.5</v>
      </c>
      <c r="G23" s="78">
        <f>B23+2*E23+2*F23</f>
        <v>11</v>
      </c>
      <c r="H23" s="78">
        <f>C23+2*E23+2*F23</f>
        <v>6.5</v>
      </c>
      <c r="I23" s="78">
        <f t="shared" si="0"/>
        <v>10.97</v>
      </c>
      <c r="J23" s="78">
        <f t="shared" si="1"/>
        <v>6.71</v>
      </c>
      <c r="K23" s="78">
        <f t="shared" ref="K23" si="44">I23-G23</f>
        <v>-2.9999999999999361E-2</v>
      </c>
      <c r="L23" s="78">
        <f t="shared" ref="L23" si="45">J23-H23</f>
        <v>0.20999999999999996</v>
      </c>
      <c r="M23" s="253">
        <f t="shared" ref="M23" si="46">IF(K23&lt;L23,I23,G23)</f>
        <v>10.97</v>
      </c>
      <c r="N23" s="253">
        <f t="shared" ref="N23" si="47">IF(M23=I23,H23,J23)</f>
        <v>6.5</v>
      </c>
      <c r="O23" s="255">
        <f t="shared" ref="O23" si="48">M23*N23</f>
        <v>71.305000000000007</v>
      </c>
      <c r="P23" s="256">
        <f t="shared" ref="P23:P28" si="49">B23*(1+$P$3)</f>
        <v>8.4</v>
      </c>
      <c r="Q23" s="256">
        <f t="shared" ref="Q23:Q28" si="50">C23*(1+$P$2)</f>
        <v>3.6750000000000003</v>
      </c>
      <c r="R23" s="256">
        <f t="shared" ref="R23" si="51">P23+2*(E23)</f>
        <v>10.4</v>
      </c>
      <c r="S23" s="256">
        <f t="shared" ref="S23" si="52">Q23+2*(E23)</f>
        <v>5.6750000000000007</v>
      </c>
      <c r="T23" s="257">
        <f t="shared" ref="T23" si="53">(M23-R23)/2</f>
        <v>0.28500000000000014</v>
      </c>
      <c r="U23" s="257">
        <f t="shared" ref="U23" si="54">(N23-S23)/2</f>
        <v>0.41249999999999964</v>
      </c>
    </row>
    <row r="24" spans="1:21" x14ac:dyDescent="0.25">
      <c r="A24" s="123" t="s">
        <v>101</v>
      </c>
      <c r="B24" s="157">
        <v>8</v>
      </c>
      <c r="C24" s="157">
        <v>4</v>
      </c>
      <c r="D24" s="157">
        <f t="shared" si="4"/>
        <v>32</v>
      </c>
      <c r="E24" s="78">
        <f t="shared" si="15"/>
        <v>1</v>
      </c>
      <c r="F24" s="78">
        <f>$F20</f>
        <v>0.5</v>
      </c>
      <c r="G24" s="78">
        <f t="shared" si="5"/>
        <v>11</v>
      </c>
      <c r="H24" s="78">
        <f t="shared" si="6"/>
        <v>7</v>
      </c>
      <c r="I24" s="78">
        <f t="shared" si="0"/>
        <v>10.97</v>
      </c>
      <c r="J24" s="78">
        <f t="shared" si="1"/>
        <v>7.32</v>
      </c>
      <c r="K24" s="78">
        <f t="shared" si="7"/>
        <v>-2.9999999999999361E-2</v>
      </c>
      <c r="L24" s="78">
        <f t="shared" si="8"/>
        <v>0.32000000000000028</v>
      </c>
      <c r="M24" s="253">
        <f t="shared" si="9"/>
        <v>10.97</v>
      </c>
      <c r="N24" s="253">
        <f t="shared" si="10"/>
        <v>7</v>
      </c>
      <c r="O24" s="255">
        <f t="shared" si="11"/>
        <v>76.790000000000006</v>
      </c>
      <c r="P24" s="256">
        <f t="shared" si="49"/>
        <v>8.4</v>
      </c>
      <c r="Q24" s="256">
        <f t="shared" si="50"/>
        <v>4.2</v>
      </c>
      <c r="R24" s="256">
        <f t="shared" si="12"/>
        <v>10.4</v>
      </c>
      <c r="S24" s="256">
        <f t="shared" si="13"/>
        <v>6.2</v>
      </c>
      <c r="T24" s="257">
        <f>(M24-R24)/2</f>
        <v>0.28500000000000014</v>
      </c>
      <c r="U24" s="257">
        <f t="shared" si="14"/>
        <v>0.39999999999999991</v>
      </c>
    </row>
    <row r="25" spans="1:21" x14ac:dyDescent="0.25">
      <c r="A25" s="516" t="s">
        <v>855</v>
      </c>
      <c r="B25" s="157">
        <v>9</v>
      </c>
      <c r="C25" s="157">
        <v>4</v>
      </c>
      <c r="D25" s="157">
        <f t="shared" si="4"/>
        <v>36</v>
      </c>
      <c r="E25" s="78">
        <f t="shared" si="15"/>
        <v>1</v>
      </c>
      <c r="F25" s="78">
        <f>$F27</f>
        <v>0.75</v>
      </c>
      <c r="G25" s="78">
        <f>B25+2*E25+2*F25</f>
        <v>12.5</v>
      </c>
      <c r="H25" s="78">
        <f>C25+2*E25+2*F25</f>
        <v>7.5</v>
      </c>
      <c r="I25" s="78">
        <f t="shared" si="0"/>
        <v>15.25</v>
      </c>
      <c r="J25" s="78">
        <f t="shared" si="1"/>
        <v>7.62</v>
      </c>
      <c r="K25" s="78">
        <f t="shared" ref="K25:L27" si="55">I25-G25</f>
        <v>2.75</v>
      </c>
      <c r="L25" s="78">
        <f t="shared" si="55"/>
        <v>0.12000000000000011</v>
      </c>
      <c r="M25" s="253">
        <f>IF(K25&lt;L25,I25,G25)</f>
        <v>12.5</v>
      </c>
      <c r="N25" s="253">
        <f>IF(M25=I25,H25,J25)</f>
        <v>7.62</v>
      </c>
      <c r="O25" s="255">
        <f>M25*N25</f>
        <v>95.25</v>
      </c>
      <c r="P25" s="256">
        <f t="shared" si="49"/>
        <v>9.4500000000000011</v>
      </c>
      <c r="Q25" s="256">
        <f t="shared" si="50"/>
        <v>4.2</v>
      </c>
      <c r="R25" s="256">
        <f>P25+2*(E25)</f>
        <v>11.450000000000001</v>
      </c>
      <c r="S25" s="256">
        <f>Q25+2*(E25)</f>
        <v>6.2</v>
      </c>
      <c r="T25" s="257">
        <f>(M25-R25)/2</f>
        <v>0.52499999999999947</v>
      </c>
      <c r="U25" s="257">
        <f>(N25-S25)/2</f>
        <v>0.71</v>
      </c>
    </row>
    <row r="26" spans="1:21" x14ac:dyDescent="0.25">
      <c r="A26" s="516" t="s">
        <v>856</v>
      </c>
      <c r="B26" s="157">
        <v>8</v>
      </c>
      <c r="C26" s="157">
        <v>4.5</v>
      </c>
      <c r="D26" s="157">
        <f t="shared" si="4"/>
        <v>36</v>
      </c>
      <c r="E26" s="78">
        <f t="shared" si="15"/>
        <v>1</v>
      </c>
      <c r="F26" s="78">
        <f>$F28</f>
        <v>0.75</v>
      </c>
      <c r="G26" s="78">
        <f>B26+2*E26+2*F26</f>
        <v>11.5</v>
      </c>
      <c r="H26" s="78">
        <f>C26+2*E26+2*F26</f>
        <v>8</v>
      </c>
      <c r="I26" s="78">
        <f t="shared" si="0"/>
        <v>12.2</v>
      </c>
      <c r="J26" s="78">
        <f t="shared" si="1"/>
        <v>8.5299999999999994</v>
      </c>
      <c r="K26" s="78">
        <f t="shared" si="55"/>
        <v>0.69999999999999929</v>
      </c>
      <c r="L26" s="78">
        <f t="shared" si="55"/>
        <v>0.52999999999999936</v>
      </c>
      <c r="M26" s="253">
        <f>IF(K26&lt;L26,I26,G26)</f>
        <v>11.5</v>
      </c>
      <c r="N26" s="253">
        <f>IF(M26=I26,H26,J26)</f>
        <v>8.5299999999999994</v>
      </c>
      <c r="O26" s="255">
        <f>M26*N26</f>
        <v>98.094999999999999</v>
      </c>
      <c r="P26" s="256">
        <f t="shared" si="49"/>
        <v>8.4</v>
      </c>
      <c r="Q26" s="256">
        <f t="shared" si="50"/>
        <v>4.7250000000000005</v>
      </c>
      <c r="R26" s="256">
        <f>P26+2*(E26)</f>
        <v>10.4</v>
      </c>
      <c r="S26" s="256">
        <f>Q26+2*(E26)</f>
        <v>6.7250000000000005</v>
      </c>
      <c r="T26" s="257">
        <f>(M26-R26)/2</f>
        <v>0.54999999999999982</v>
      </c>
      <c r="U26" s="257">
        <f>(N26-S26)/2</f>
        <v>0.90249999999999941</v>
      </c>
    </row>
    <row r="27" spans="1:21" x14ac:dyDescent="0.25">
      <c r="A27" s="123" t="s">
        <v>103</v>
      </c>
      <c r="B27" s="157">
        <v>8</v>
      </c>
      <c r="C27" s="157">
        <v>5</v>
      </c>
      <c r="D27" s="157">
        <f t="shared" si="4"/>
        <v>40</v>
      </c>
      <c r="E27" s="78">
        <f t="shared" si="15"/>
        <v>1</v>
      </c>
      <c r="F27" s="78">
        <f>$F28</f>
        <v>0.75</v>
      </c>
      <c r="G27" s="78">
        <f>B27+2*E27+2*F27</f>
        <v>11.5</v>
      </c>
      <c r="H27" s="78">
        <f>C27+2*E27+2*F27</f>
        <v>8.5</v>
      </c>
      <c r="I27" s="78">
        <f t="shared" si="0"/>
        <v>12.2</v>
      </c>
      <c r="J27" s="78">
        <f t="shared" si="1"/>
        <v>8.5299999999999994</v>
      </c>
      <c r="K27" s="78">
        <f t="shared" si="55"/>
        <v>0.69999999999999929</v>
      </c>
      <c r="L27" s="78">
        <f t="shared" si="55"/>
        <v>2.9999999999999361E-2</v>
      </c>
      <c r="M27" s="253">
        <f>IF(K27&lt;L27,I27,G27)</f>
        <v>11.5</v>
      </c>
      <c r="N27" s="253">
        <f>IF(M27=I27,H27,J27)</f>
        <v>8.5299999999999994</v>
      </c>
      <c r="O27" s="255">
        <f>M27*N27</f>
        <v>98.094999999999999</v>
      </c>
      <c r="P27" s="256">
        <f t="shared" si="49"/>
        <v>8.4</v>
      </c>
      <c r="Q27" s="256">
        <f t="shared" si="50"/>
        <v>5.25</v>
      </c>
      <c r="R27" s="256">
        <f>P27+2*(E27)</f>
        <v>10.4</v>
      </c>
      <c r="S27" s="256">
        <f>Q27+2*(E27)</f>
        <v>7.25</v>
      </c>
      <c r="T27" s="257">
        <f>(M27-R27)/2</f>
        <v>0.54999999999999982</v>
      </c>
      <c r="U27" s="257">
        <f>(N27-S27)/2</f>
        <v>0.63999999999999968</v>
      </c>
    </row>
    <row r="28" spans="1:21" x14ac:dyDescent="0.25">
      <c r="A28" s="123" t="s">
        <v>102</v>
      </c>
      <c r="B28" s="157">
        <v>10</v>
      </c>
      <c r="C28" s="157">
        <v>4</v>
      </c>
      <c r="D28" s="157">
        <f t="shared" si="4"/>
        <v>40</v>
      </c>
      <c r="E28" s="78">
        <f t="shared" si="15"/>
        <v>1</v>
      </c>
      <c r="F28" s="78">
        <v>0.75</v>
      </c>
      <c r="G28" s="78">
        <f t="shared" si="5"/>
        <v>13.5</v>
      </c>
      <c r="H28" s="78">
        <f t="shared" si="6"/>
        <v>7.5</v>
      </c>
      <c r="I28" s="78">
        <f t="shared" si="0"/>
        <v>15.25</v>
      </c>
      <c r="J28" s="78">
        <f t="shared" si="1"/>
        <v>7.62</v>
      </c>
      <c r="K28" s="78">
        <f t="shared" si="7"/>
        <v>1.75</v>
      </c>
      <c r="L28" s="78">
        <f t="shared" si="8"/>
        <v>0.12000000000000011</v>
      </c>
      <c r="M28" s="253">
        <f t="shared" si="9"/>
        <v>13.5</v>
      </c>
      <c r="N28" s="253">
        <f t="shared" si="10"/>
        <v>7.62</v>
      </c>
      <c r="O28" s="255">
        <f t="shared" si="11"/>
        <v>102.87</v>
      </c>
      <c r="P28" s="256">
        <f t="shared" si="49"/>
        <v>10.5</v>
      </c>
      <c r="Q28" s="256">
        <f t="shared" si="50"/>
        <v>4.2</v>
      </c>
      <c r="R28" s="256">
        <f t="shared" si="12"/>
        <v>12.5</v>
      </c>
      <c r="S28" s="256">
        <f t="shared" si="13"/>
        <v>6.2</v>
      </c>
      <c r="T28" s="257">
        <f t="shared" si="14"/>
        <v>0.5</v>
      </c>
      <c r="U28" s="257">
        <f t="shared" si="14"/>
        <v>0.71</v>
      </c>
    </row>
    <row r="31" spans="1:21" ht="60" x14ac:dyDescent="0.25">
      <c r="A31" s="87"/>
      <c r="B31" s="87" t="s">
        <v>124</v>
      </c>
      <c r="C31" s="87" t="s">
        <v>125</v>
      </c>
      <c r="D31" s="87"/>
      <c r="E31" s="87" t="s">
        <v>122</v>
      </c>
      <c r="F31" s="87" t="s">
        <v>123</v>
      </c>
      <c r="G31" s="87" t="s">
        <v>277</v>
      </c>
      <c r="H31" s="87" t="s">
        <v>278</v>
      </c>
      <c r="I31" s="87" t="s">
        <v>127</v>
      </c>
      <c r="J31" s="87" t="s">
        <v>128</v>
      </c>
      <c r="K31" s="87" t="s">
        <v>279</v>
      </c>
      <c r="L31" s="87" t="s">
        <v>280</v>
      </c>
      <c r="M31" s="87" t="s">
        <v>39</v>
      </c>
      <c r="N31" s="87" t="s">
        <v>40</v>
      </c>
      <c r="O31" s="254" t="s">
        <v>468</v>
      </c>
      <c r="P31" s="254" t="s">
        <v>469</v>
      </c>
      <c r="Q31" s="254" t="s">
        <v>470</v>
      </c>
      <c r="R31" s="254" t="s">
        <v>471</v>
      </c>
      <c r="S31" s="254" t="s">
        <v>472</v>
      </c>
      <c r="T31" s="254" t="s">
        <v>473</v>
      </c>
      <c r="U31" s="254" t="s">
        <v>474</v>
      </c>
    </row>
    <row r="32" spans="1:21" x14ac:dyDescent="0.25">
      <c r="A32" s="516" t="s">
        <v>858</v>
      </c>
      <c r="B32" s="157">
        <v>3.2</v>
      </c>
      <c r="C32" s="157">
        <v>1.25</v>
      </c>
      <c r="D32" s="157">
        <f>B32*C32</f>
        <v>4</v>
      </c>
      <c r="E32" s="124">
        <v>0.6</v>
      </c>
      <c r="F32" s="124">
        <v>0.25</v>
      </c>
      <c r="G32" s="78">
        <f t="shared" ref="G32:G45" si="56">B32+2*E32+2*F32</f>
        <v>4.9000000000000004</v>
      </c>
      <c r="H32" s="78">
        <f t="shared" ref="H32:H45" si="57">C32+2*E32+2*F32</f>
        <v>2.95</v>
      </c>
      <c r="I32" s="78">
        <f t="shared" ref="I32:I45" si="58">INDEX($C$47:$C$62,RANK(LOOKUP((G32-0.04),$C$47:$C$62),$C$47:$C$62,1)+1)</f>
        <v>4.88</v>
      </c>
      <c r="J32" s="78">
        <f t="shared" ref="J32:J45" si="59">INDEX($C$47:$C$62,RANK(LOOKUP((H32-0.04),$C$47:$C$62),$C$47:$C$62,1)+1)</f>
        <v>3.05</v>
      </c>
      <c r="K32" s="78">
        <f>I32-G32</f>
        <v>-2.0000000000000462E-2</v>
      </c>
      <c r="L32" s="78">
        <f>J32-H32</f>
        <v>9.9999999999999645E-2</v>
      </c>
      <c r="M32" s="253">
        <f>IF(K32&lt;L32,I32,G32)</f>
        <v>4.88</v>
      </c>
      <c r="N32" s="253">
        <f t="shared" ref="N32:N45" si="60">IF(M32=I32,H32,J32)</f>
        <v>2.95</v>
      </c>
      <c r="O32" s="255">
        <f t="shared" ref="O32:O45" si="61">M32*N32</f>
        <v>14.396000000000001</v>
      </c>
      <c r="P32" s="256">
        <f t="shared" ref="P32:P45" si="62">B32*(1+$P$3)</f>
        <v>3.3600000000000003</v>
      </c>
      <c r="Q32" s="256">
        <f t="shared" ref="Q32:Q45" si="63">C32*(1+$P$2)</f>
        <v>1.3125</v>
      </c>
      <c r="R32" s="256">
        <f t="shared" ref="R32:R45" si="64">P32+2*(E32)</f>
        <v>4.5600000000000005</v>
      </c>
      <c r="S32" s="256">
        <f t="shared" ref="S32:S45" si="65">Q32+2*(E32)</f>
        <v>2.5125000000000002</v>
      </c>
      <c r="T32" s="257">
        <f t="shared" ref="T32:T45" si="66">(M32-R32)/2</f>
        <v>0.1599999999999997</v>
      </c>
      <c r="U32" s="257">
        <f t="shared" ref="U32:U45" si="67">(N32-S32)/2</f>
        <v>0.21875</v>
      </c>
    </row>
    <row r="33" spans="1:21" x14ac:dyDescent="0.25">
      <c r="A33" s="123" t="s">
        <v>25</v>
      </c>
      <c r="B33" s="157">
        <v>4</v>
      </c>
      <c r="C33" s="157">
        <v>1.5</v>
      </c>
      <c r="D33" s="157">
        <f t="shared" ref="D33:D45" si="68">B33*C33</f>
        <v>6</v>
      </c>
      <c r="E33" s="124">
        <v>0.6</v>
      </c>
      <c r="F33" s="124">
        <v>0.25</v>
      </c>
      <c r="G33" s="78">
        <f t="shared" ref="G33" si="69">B33+2*E33+2*F33</f>
        <v>5.7</v>
      </c>
      <c r="H33" s="78">
        <f t="shared" ref="H33" si="70">C33+2*E33+2*F33</f>
        <v>3.2</v>
      </c>
      <c r="I33" s="78">
        <f t="shared" si="58"/>
        <v>6.1</v>
      </c>
      <c r="J33" s="78">
        <f t="shared" si="59"/>
        <v>3.68</v>
      </c>
      <c r="K33" s="78">
        <f>I33-G33</f>
        <v>0.39999999999999947</v>
      </c>
      <c r="L33" s="78">
        <f>J33-H33</f>
        <v>0.48</v>
      </c>
      <c r="M33" s="253">
        <f>IF(K33&lt;L33,I33,G33)</f>
        <v>6.1</v>
      </c>
      <c r="N33" s="253">
        <f t="shared" ref="N33" si="71">IF(M33=I33,H33,J33)</f>
        <v>3.2</v>
      </c>
      <c r="O33" s="255">
        <f t="shared" ref="O33" si="72">M33*N33</f>
        <v>19.52</v>
      </c>
      <c r="P33" s="256">
        <f t="shared" ref="P33" si="73">B33*(1+$P$3)</f>
        <v>4.2</v>
      </c>
      <c r="Q33" s="256">
        <f t="shared" ref="Q33" si="74">C33*(1+$P$2)</f>
        <v>1.5750000000000002</v>
      </c>
      <c r="R33" s="256">
        <f t="shared" ref="R33" si="75">P33+2*(E33)</f>
        <v>5.4</v>
      </c>
      <c r="S33" s="256">
        <f t="shared" ref="S33" si="76">Q33+2*(E33)</f>
        <v>2.7750000000000004</v>
      </c>
      <c r="T33" s="257">
        <f t="shared" ref="T33" si="77">(M33-R33)/2</f>
        <v>0.34999999999999964</v>
      </c>
      <c r="U33" s="257">
        <f t="shared" ref="U33" si="78">(N33-S33)/2</f>
        <v>0.21249999999999991</v>
      </c>
    </row>
    <row r="34" spans="1:21" x14ac:dyDescent="0.25">
      <c r="A34" s="123" t="s">
        <v>26</v>
      </c>
      <c r="B34" s="157">
        <v>4</v>
      </c>
      <c r="C34" s="157">
        <v>2</v>
      </c>
      <c r="D34" s="157">
        <f t="shared" si="68"/>
        <v>8</v>
      </c>
      <c r="E34" s="78">
        <f>$E32</f>
        <v>0.6</v>
      </c>
      <c r="F34" s="78">
        <v>0.25</v>
      </c>
      <c r="G34" s="78">
        <f t="shared" si="56"/>
        <v>5.7</v>
      </c>
      <c r="H34" s="78">
        <f t="shared" si="57"/>
        <v>3.7</v>
      </c>
      <c r="I34" s="78">
        <f t="shared" si="58"/>
        <v>6.1</v>
      </c>
      <c r="J34" s="78">
        <f t="shared" si="59"/>
        <v>3.68</v>
      </c>
      <c r="K34" s="78">
        <f t="shared" ref="K34:K45" si="79">I34-G34</f>
        <v>0.39999999999999947</v>
      </c>
      <c r="L34" s="78">
        <f t="shared" ref="L34:L45" si="80">J34-H34</f>
        <v>-2.0000000000000018E-2</v>
      </c>
      <c r="M34" s="253">
        <f t="shared" ref="M34:M45" si="81">IF(K34&lt;L34,I34,G34)</f>
        <v>5.7</v>
      </c>
      <c r="N34" s="253">
        <f t="shared" si="60"/>
        <v>3.68</v>
      </c>
      <c r="O34" s="255">
        <f t="shared" si="61"/>
        <v>20.976000000000003</v>
      </c>
      <c r="P34" s="256">
        <f t="shared" si="62"/>
        <v>4.2</v>
      </c>
      <c r="Q34" s="256">
        <f t="shared" si="63"/>
        <v>2.1</v>
      </c>
      <c r="R34" s="256">
        <f t="shared" si="64"/>
        <v>5.4</v>
      </c>
      <c r="S34" s="256">
        <f t="shared" si="65"/>
        <v>3.3</v>
      </c>
      <c r="T34" s="257">
        <f t="shared" si="66"/>
        <v>0.14999999999999991</v>
      </c>
      <c r="U34" s="257">
        <f t="shared" si="67"/>
        <v>0.19000000000000017</v>
      </c>
    </row>
    <row r="35" spans="1:21" x14ac:dyDescent="0.25">
      <c r="A35" s="123" t="s">
        <v>27</v>
      </c>
      <c r="B35" s="157">
        <v>5</v>
      </c>
      <c r="C35" s="157">
        <v>2</v>
      </c>
      <c r="D35" s="157">
        <f t="shared" si="68"/>
        <v>10</v>
      </c>
      <c r="E35" s="78">
        <f t="shared" ref="E35:E42" si="82">$E34</f>
        <v>0.6</v>
      </c>
      <c r="F35" s="78">
        <f t="shared" ref="F35:F42" si="83">$F34</f>
        <v>0.25</v>
      </c>
      <c r="G35" s="78">
        <f t="shared" si="56"/>
        <v>6.7</v>
      </c>
      <c r="H35" s="78">
        <f t="shared" si="57"/>
        <v>3.7</v>
      </c>
      <c r="I35" s="78">
        <f t="shared" si="58"/>
        <v>6.71</v>
      </c>
      <c r="J35" s="78">
        <f t="shared" si="59"/>
        <v>3.68</v>
      </c>
      <c r="K35" s="78">
        <f t="shared" si="79"/>
        <v>9.9999999999997868E-3</v>
      </c>
      <c r="L35" s="78">
        <f t="shared" si="80"/>
        <v>-2.0000000000000018E-2</v>
      </c>
      <c r="M35" s="253">
        <f t="shared" si="81"/>
        <v>6.7</v>
      </c>
      <c r="N35" s="253">
        <f t="shared" si="60"/>
        <v>3.68</v>
      </c>
      <c r="O35" s="255">
        <f t="shared" si="61"/>
        <v>24.656000000000002</v>
      </c>
      <c r="P35" s="256">
        <f t="shared" si="62"/>
        <v>5.25</v>
      </c>
      <c r="Q35" s="256">
        <f t="shared" si="63"/>
        <v>2.1</v>
      </c>
      <c r="R35" s="256">
        <f t="shared" si="64"/>
        <v>6.45</v>
      </c>
      <c r="S35" s="256">
        <f t="shared" si="65"/>
        <v>3.3</v>
      </c>
      <c r="T35" s="257">
        <f t="shared" si="66"/>
        <v>0.125</v>
      </c>
      <c r="U35" s="257">
        <f t="shared" si="67"/>
        <v>0.19000000000000017</v>
      </c>
    </row>
    <row r="36" spans="1:21" x14ac:dyDescent="0.25">
      <c r="A36" s="123" t="s">
        <v>28</v>
      </c>
      <c r="B36" s="157">
        <v>6</v>
      </c>
      <c r="C36" s="157">
        <v>2</v>
      </c>
      <c r="D36" s="157">
        <f t="shared" si="68"/>
        <v>12</v>
      </c>
      <c r="E36" s="78">
        <f t="shared" si="82"/>
        <v>0.6</v>
      </c>
      <c r="F36" s="78">
        <v>0.4</v>
      </c>
      <c r="G36" s="78">
        <f t="shared" si="56"/>
        <v>8</v>
      </c>
      <c r="H36" s="78">
        <f t="shared" si="57"/>
        <v>4</v>
      </c>
      <c r="I36" s="78">
        <f t="shared" si="58"/>
        <v>8.5299999999999994</v>
      </c>
      <c r="J36" s="78">
        <f t="shared" si="59"/>
        <v>4.2699999999999996</v>
      </c>
      <c r="K36" s="78">
        <f t="shared" si="79"/>
        <v>0.52999999999999936</v>
      </c>
      <c r="L36" s="78">
        <f t="shared" si="80"/>
        <v>0.26999999999999957</v>
      </c>
      <c r="M36" s="253">
        <f t="shared" si="81"/>
        <v>8</v>
      </c>
      <c r="N36" s="253">
        <f t="shared" si="60"/>
        <v>4.2699999999999996</v>
      </c>
      <c r="O36" s="255">
        <f t="shared" si="61"/>
        <v>34.159999999999997</v>
      </c>
      <c r="P36" s="256">
        <f t="shared" si="62"/>
        <v>6.3000000000000007</v>
      </c>
      <c r="Q36" s="256">
        <f t="shared" si="63"/>
        <v>2.1</v>
      </c>
      <c r="R36" s="256">
        <f t="shared" si="64"/>
        <v>7.5000000000000009</v>
      </c>
      <c r="S36" s="256">
        <f t="shared" si="65"/>
        <v>3.3</v>
      </c>
      <c r="T36" s="257">
        <f t="shared" si="66"/>
        <v>0.24999999999999956</v>
      </c>
      <c r="U36" s="257">
        <f t="shared" si="67"/>
        <v>0.48499999999999988</v>
      </c>
    </row>
    <row r="37" spans="1:21" x14ac:dyDescent="0.25">
      <c r="A37" s="516" t="s">
        <v>859</v>
      </c>
      <c r="B37" s="157">
        <v>7</v>
      </c>
      <c r="C37" s="157">
        <v>2</v>
      </c>
      <c r="D37" s="157">
        <f t="shared" si="68"/>
        <v>14</v>
      </c>
      <c r="E37" s="78">
        <f t="shared" si="82"/>
        <v>0.6</v>
      </c>
      <c r="F37" s="78">
        <v>0.4</v>
      </c>
      <c r="G37" s="78">
        <f t="shared" ref="G37" si="84">B37+2*E37+2*F37</f>
        <v>9</v>
      </c>
      <c r="H37" s="78">
        <f t="shared" ref="H37" si="85">C37+2*E37+2*F37</f>
        <v>4</v>
      </c>
      <c r="I37" s="78">
        <f t="shared" si="58"/>
        <v>9.15</v>
      </c>
      <c r="J37" s="78">
        <f t="shared" si="59"/>
        <v>4.2699999999999996</v>
      </c>
      <c r="K37" s="78">
        <f t="shared" ref="K37" si="86">I37-G37</f>
        <v>0.15000000000000036</v>
      </c>
      <c r="L37" s="78">
        <f t="shared" ref="L37" si="87">J37-H37</f>
        <v>0.26999999999999957</v>
      </c>
      <c r="M37" s="253">
        <f t="shared" ref="M37" si="88">IF(K37&lt;L37,I37,G37)</f>
        <v>9.15</v>
      </c>
      <c r="N37" s="253">
        <f t="shared" ref="N37" si="89">IF(M37=I37,H37,J37)</f>
        <v>4</v>
      </c>
      <c r="O37" s="255">
        <f t="shared" ref="O37" si="90">M37*N37</f>
        <v>36.6</v>
      </c>
      <c r="P37" s="256">
        <f t="shared" ref="P37" si="91">B37*(1+$P$3)</f>
        <v>7.3500000000000005</v>
      </c>
      <c r="Q37" s="256">
        <f t="shared" ref="Q37" si="92">C37*(1+$P$2)</f>
        <v>2.1</v>
      </c>
      <c r="R37" s="256">
        <f t="shared" ref="R37" si="93">P37+2*(E37)</f>
        <v>8.5500000000000007</v>
      </c>
      <c r="S37" s="256">
        <f t="shared" ref="S37" si="94">Q37+2*(E37)</f>
        <v>3.3</v>
      </c>
      <c r="T37" s="257">
        <f t="shared" ref="T37" si="95">(M37-R37)/2</f>
        <v>0.29999999999999982</v>
      </c>
      <c r="U37" s="257">
        <f t="shared" ref="U37" si="96">(N37-S37)/2</f>
        <v>0.35000000000000009</v>
      </c>
    </row>
    <row r="38" spans="1:21" x14ac:dyDescent="0.25">
      <c r="A38" s="123" t="s">
        <v>29</v>
      </c>
      <c r="B38" s="157">
        <v>8</v>
      </c>
      <c r="C38" s="157">
        <v>2</v>
      </c>
      <c r="D38" s="157">
        <f t="shared" si="68"/>
        <v>16</v>
      </c>
      <c r="E38" s="78">
        <f>$E36</f>
        <v>0.6</v>
      </c>
      <c r="F38" s="78">
        <v>0.4</v>
      </c>
      <c r="G38" s="78">
        <f t="shared" si="56"/>
        <v>10</v>
      </c>
      <c r="H38" s="78">
        <f t="shared" si="57"/>
        <v>4</v>
      </c>
      <c r="I38" s="78">
        <f t="shared" si="58"/>
        <v>10.97</v>
      </c>
      <c r="J38" s="78">
        <f t="shared" si="59"/>
        <v>4.2699999999999996</v>
      </c>
      <c r="K38" s="78">
        <f t="shared" si="79"/>
        <v>0.97000000000000064</v>
      </c>
      <c r="L38" s="78">
        <f t="shared" si="80"/>
        <v>0.26999999999999957</v>
      </c>
      <c r="M38" s="253">
        <f t="shared" si="81"/>
        <v>10</v>
      </c>
      <c r="N38" s="253">
        <f t="shared" si="60"/>
        <v>4.2699999999999996</v>
      </c>
      <c r="O38" s="255">
        <f t="shared" si="61"/>
        <v>42.699999999999996</v>
      </c>
      <c r="P38" s="256">
        <f t="shared" si="62"/>
        <v>8.4</v>
      </c>
      <c r="Q38" s="256">
        <f t="shared" si="63"/>
        <v>2.1</v>
      </c>
      <c r="R38" s="256">
        <f t="shared" si="64"/>
        <v>9.6</v>
      </c>
      <c r="S38" s="256">
        <f t="shared" si="65"/>
        <v>3.3</v>
      </c>
      <c r="T38" s="257">
        <f t="shared" si="66"/>
        <v>0.20000000000000018</v>
      </c>
      <c r="U38" s="257">
        <f t="shared" si="67"/>
        <v>0.48499999999999988</v>
      </c>
    </row>
    <row r="39" spans="1:21" x14ac:dyDescent="0.25">
      <c r="A39" s="516" t="s">
        <v>860</v>
      </c>
      <c r="B39" s="157">
        <v>7.2</v>
      </c>
      <c r="C39" s="157">
        <v>2.5</v>
      </c>
      <c r="D39" s="157">
        <f t="shared" si="68"/>
        <v>18</v>
      </c>
      <c r="E39" s="78">
        <f>$E37</f>
        <v>0.6</v>
      </c>
      <c r="F39" s="78">
        <v>0.4</v>
      </c>
      <c r="G39" s="78">
        <f t="shared" ref="G39" si="97">B39+2*E39+2*F39</f>
        <v>9.2000000000000011</v>
      </c>
      <c r="H39" s="78">
        <f t="shared" ref="H39" si="98">C39+2*E39+2*F39</f>
        <v>4.5</v>
      </c>
      <c r="I39" s="78">
        <f t="shared" si="58"/>
        <v>10.97</v>
      </c>
      <c r="J39" s="78">
        <f t="shared" si="59"/>
        <v>4.88</v>
      </c>
      <c r="K39" s="78">
        <f t="shared" ref="K39" si="99">I39-G39</f>
        <v>1.7699999999999996</v>
      </c>
      <c r="L39" s="78">
        <f t="shared" ref="L39" si="100">J39-H39</f>
        <v>0.37999999999999989</v>
      </c>
      <c r="M39" s="253">
        <f t="shared" ref="M39" si="101">IF(K39&lt;L39,I39,G39)</f>
        <v>9.2000000000000011</v>
      </c>
      <c r="N39" s="253">
        <f t="shared" ref="N39" si="102">IF(M39=I39,H39,J39)</f>
        <v>4.88</v>
      </c>
      <c r="O39" s="255">
        <f t="shared" ref="O39" si="103">M39*N39</f>
        <v>44.896000000000001</v>
      </c>
      <c r="P39" s="256">
        <f t="shared" ref="P39" si="104">B39*(1+$P$3)</f>
        <v>7.5600000000000005</v>
      </c>
      <c r="Q39" s="256">
        <f t="shared" ref="Q39" si="105">C39*(1+$P$2)</f>
        <v>2.625</v>
      </c>
      <c r="R39" s="256">
        <f t="shared" ref="R39" si="106">P39+2*(E39)</f>
        <v>8.76</v>
      </c>
      <c r="S39" s="256">
        <f t="shared" ref="S39" si="107">Q39+2*(E39)</f>
        <v>3.8250000000000002</v>
      </c>
      <c r="T39" s="257">
        <f t="shared" ref="T39" si="108">(M39-R39)/2</f>
        <v>0.22000000000000064</v>
      </c>
      <c r="U39" s="257">
        <f t="shared" ref="U39" si="109">(N39-S39)/2</f>
        <v>0.52749999999999986</v>
      </c>
    </row>
    <row r="40" spans="1:21" x14ac:dyDescent="0.25">
      <c r="A40" s="123" t="s">
        <v>30</v>
      </c>
      <c r="B40" s="157">
        <v>8</v>
      </c>
      <c r="C40" s="157">
        <v>2.5</v>
      </c>
      <c r="D40" s="157">
        <f t="shared" si="68"/>
        <v>20</v>
      </c>
      <c r="E40" s="78">
        <f>$E38</f>
        <v>0.6</v>
      </c>
      <c r="F40" s="78">
        <v>0.5</v>
      </c>
      <c r="G40" s="78">
        <f t="shared" si="56"/>
        <v>10.199999999999999</v>
      </c>
      <c r="H40" s="78">
        <f t="shared" si="57"/>
        <v>4.7</v>
      </c>
      <c r="I40" s="78">
        <f t="shared" si="58"/>
        <v>10.97</v>
      </c>
      <c r="J40" s="78">
        <f t="shared" si="59"/>
        <v>4.88</v>
      </c>
      <c r="K40" s="78">
        <f t="shared" si="79"/>
        <v>0.77000000000000135</v>
      </c>
      <c r="L40" s="78">
        <f t="shared" si="80"/>
        <v>0.17999999999999972</v>
      </c>
      <c r="M40" s="253">
        <f t="shared" si="81"/>
        <v>10.199999999999999</v>
      </c>
      <c r="N40" s="253">
        <f t="shared" si="60"/>
        <v>4.88</v>
      </c>
      <c r="O40" s="255">
        <f t="shared" si="61"/>
        <v>49.775999999999996</v>
      </c>
      <c r="P40" s="256">
        <f t="shared" si="62"/>
        <v>8.4</v>
      </c>
      <c r="Q40" s="256">
        <f t="shared" si="63"/>
        <v>2.625</v>
      </c>
      <c r="R40" s="256">
        <f t="shared" si="64"/>
        <v>9.6</v>
      </c>
      <c r="S40" s="256">
        <f t="shared" si="65"/>
        <v>3.8250000000000002</v>
      </c>
      <c r="T40" s="257">
        <f t="shared" si="66"/>
        <v>0.29999999999999982</v>
      </c>
      <c r="U40" s="257">
        <f t="shared" si="67"/>
        <v>0.52749999999999986</v>
      </c>
    </row>
    <row r="41" spans="1:21" x14ac:dyDescent="0.25">
      <c r="A41" s="123" t="s">
        <v>31</v>
      </c>
      <c r="B41" s="157">
        <v>9.6</v>
      </c>
      <c r="C41" s="157">
        <v>2.5</v>
      </c>
      <c r="D41" s="157">
        <f t="shared" si="68"/>
        <v>24</v>
      </c>
      <c r="E41" s="78">
        <f t="shared" si="82"/>
        <v>0.6</v>
      </c>
      <c r="F41" s="78">
        <f t="shared" si="83"/>
        <v>0.5</v>
      </c>
      <c r="G41" s="78">
        <f t="shared" si="56"/>
        <v>11.799999999999999</v>
      </c>
      <c r="H41" s="78">
        <f t="shared" si="57"/>
        <v>4.7</v>
      </c>
      <c r="I41" s="78">
        <f t="shared" si="58"/>
        <v>12.2</v>
      </c>
      <c r="J41" s="78">
        <f t="shared" si="59"/>
        <v>4.88</v>
      </c>
      <c r="K41" s="78">
        <f t="shared" si="79"/>
        <v>0.40000000000000036</v>
      </c>
      <c r="L41" s="78">
        <f t="shared" si="80"/>
        <v>0.17999999999999972</v>
      </c>
      <c r="M41" s="253">
        <f t="shared" si="81"/>
        <v>11.799999999999999</v>
      </c>
      <c r="N41" s="253">
        <f t="shared" si="60"/>
        <v>4.88</v>
      </c>
      <c r="O41" s="255">
        <f t="shared" si="61"/>
        <v>57.583999999999996</v>
      </c>
      <c r="P41" s="256">
        <f t="shared" si="62"/>
        <v>10.08</v>
      </c>
      <c r="Q41" s="256">
        <f t="shared" si="63"/>
        <v>2.625</v>
      </c>
      <c r="R41" s="256">
        <f t="shared" si="64"/>
        <v>11.28</v>
      </c>
      <c r="S41" s="256">
        <f t="shared" si="65"/>
        <v>3.8250000000000002</v>
      </c>
      <c r="T41" s="257">
        <f t="shared" si="66"/>
        <v>0.25999999999999979</v>
      </c>
      <c r="U41" s="257">
        <f t="shared" si="67"/>
        <v>0.52749999999999986</v>
      </c>
    </row>
    <row r="42" spans="1:21" x14ac:dyDescent="0.25">
      <c r="A42" s="516" t="s">
        <v>861</v>
      </c>
      <c r="B42" s="157">
        <v>10</v>
      </c>
      <c r="C42" s="157">
        <v>2.8</v>
      </c>
      <c r="D42" s="157">
        <f t="shared" si="68"/>
        <v>28</v>
      </c>
      <c r="E42" s="78">
        <f t="shared" si="82"/>
        <v>0.6</v>
      </c>
      <c r="F42" s="78">
        <f t="shared" si="83"/>
        <v>0.5</v>
      </c>
      <c r="G42" s="78">
        <f t="shared" ref="G42" si="110">B42+2*E42+2*F42</f>
        <v>12.2</v>
      </c>
      <c r="H42" s="78">
        <f t="shared" ref="H42" si="111">C42+2*E42+2*F42</f>
        <v>5</v>
      </c>
      <c r="I42" s="78">
        <f t="shared" si="58"/>
        <v>12.2</v>
      </c>
      <c r="J42" s="78">
        <f t="shared" si="59"/>
        <v>5.49</v>
      </c>
      <c r="K42" s="78">
        <f t="shared" ref="K42" si="112">I42-G42</f>
        <v>0</v>
      </c>
      <c r="L42" s="78">
        <f t="shared" ref="L42" si="113">J42-H42</f>
        <v>0.49000000000000021</v>
      </c>
      <c r="M42" s="253">
        <f t="shared" ref="M42" si="114">IF(K42&lt;L42,I42,G42)</f>
        <v>12.2</v>
      </c>
      <c r="N42" s="253">
        <f t="shared" ref="N42" si="115">IF(M42=I42,H42,J42)</f>
        <v>5</v>
      </c>
      <c r="O42" s="255">
        <f t="shared" ref="O42" si="116">M42*N42</f>
        <v>61</v>
      </c>
      <c r="P42" s="256">
        <f t="shared" ref="P42" si="117">B42*(1+$P$3)</f>
        <v>10.5</v>
      </c>
      <c r="Q42" s="256">
        <f t="shared" ref="Q42" si="118">C42*(1+$P$2)</f>
        <v>2.94</v>
      </c>
      <c r="R42" s="256">
        <f t="shared" ref="R42" si="119">P42+2*(E42)</f>
        <v>11.7</v>
      </c>
      <c r="S42" s="256">
        <f t="shared" ref="S42" si="120">Q42+2*(E42)</f>
        <v>4.1399999999999997</v>
      </c>
      <c r="T42" s="257">
        <f t="shared" ref="T42" si="121">(M42-R42)/2</f>
        <v>0.25</v>
      </c>
      <c r="U42" s="257">
        <f t="shared" ref="U42" si="122">(N42-S42)/2</f>
        <v>0.43000000000000016</v>
      </c>
    </row>
    <row r="43" spans="1:21" x14ac:dyDescent="0.25">
      <c r="A43" s="123" t="s">
        <v>32</v>
      </c>
      <c r="B43" s="157">
        <v>10.7</v>
      </c>
      <c r="C43" s="157">
        <v>3</v>
      </c>
      <c r="D43" s="157">
        <f t="shared" si="68"/>
        <v>32.099999999999994</v>
      </c>
      <c r="E43" s="78">
        <f>$E41</f>
        <v>0.6</v>
      </c>
      <c r="F43" s="78">
        <f>$F41</f>
        <v>0.5</v>
      </c>
      <c r="G43" s="78">
        <f t="shared" si="56"/>
        <v>12.899999999999999</v>
      </c>
      <c r="H43" s="78">
        <f t="shared" si="57"/>
        <v>5.2</v>
      </c>
      <c r="I43" s="78">
        <f t="shared" si="58"/>
        <v>15.25</v>
      </c>
      <c r="J43" s="78">
        <f t="shared" si="59"/>
        <v>5.49</v>
      </c>
      <c r="K43" s="78">
        <f t="shared" si="79"/>
        <v>2.3500000000000014</v>
      </c>
      <c r="L43" s="78">
        <f t="shared" si="80"/>
        <v>0.29000000000000004</v>
      </c>
      <c r="M43" s="253">
        <f t="shared" si="81"/>
        <v>12.899999999999999</v>
      </c>
      <c r="N43" s="253">
        <f t="shared" si="60"/>
        <v>5.49</v>
      </c>
      <c r="O43" s="255">
        <f t="shared" si="61"/>
        <v>70.820999999999998</v>
      </c>
      <c r="P43" s="256">
        <f t="shared" si="62"/>
        <v>11.234999999999999</v>
      </c>
      <c r="Q43" s="256">
        <f t="shared" si="63"/>
        <v>3.1500000000000004</v>
      </c>
      <c r="R43" s="256">
        <f t="shared" si="64"/>
        <v>12.434999999999999</v>
      </c>
      <c r="S43" s="256">
        <f t="shared" si="65"/>
        <v>4.3500000000000005</v>
      </c>
      <c r="T43" s="257">
        <f t="shared" si="66"/>
        <v>0.23249999999999993</v>
      </c>
      <c r="U43" s="257">
        <f t="shared" si="67"/>
        <v>0.56999999999999984</v>
      </c>
    </row>
    <row r="44" spans="1:21" x14ac:dyDescent="0.25">
      <c r="A44" s="516" t="s">
        <v>862</v>
      </c>
      <c r="B44" s="157">
        <v>12</v>
      </c>
      <c r="C44" s="157">
        <v>3</v>
      </c>
      <c r="D44" s="157">
        <f t="shared" si="68"/>
        <v>36</v>
      </c>
      <c r="E44" s="78">
        <f>$E42</f>
        <v>0.6</v>
      </c>
      <c r="F44" s="78">
        <v>0.75</v>
      </c>
      <c r="G44" s="78">
        <f t="shared" ref="G44" si="123">B44+2*E44+2*F44</f>
        <v>14.7</v>
      </c>
      <c r="H44" s="78">
        <f t="shared" ref="H44" si="124">C44+2*E44+2*F44</f>
        <v>5.7</v>
      </c>
      <c r="I44" s="78">
        <f t="shared" si="58"/>
        <v>15.25</v>
      </c>
      <c r="J44" s="78">
        <f t="shared" si="59"/>
        <v>6.1</v>
      </c>
      <c r="K44" s="78">
        <f t="shared" ref="K44" si="125">I44-G44</f>
        <v>0.55000000000000071</v>
      </c>
      <c r="L44" s="78">
        <f t="shared" ref="L44" si="126">J44-H44</f>
        <v>0.39999999999999947</v>
      </c>
      <c r="M44" s="253">
        <f t="shared" ref="M44" si="127">IF(K44&lt;L44,I44,G44)</f>
        <v>14.7</v>
      </c>
      <c r="N44" s="253">
        <f t="shared" ref="N44" si="128">IF(M44=I44,H44,J44)</f>
        <v>6.1</v>
      </c>
      <c r="O44" s="255">
        <f t="shared" ref="O44" si="129">M44*N44</f>
        <v>89.669999999999987</v>
      </c>
      <c r="P44" s="256">
        <f t="shared" ref="P44" si="130">B44*(1+$P$3)</f>
        <v>12.600000000000001</v>
      </c>
      <c r="Q44" s="256">
        <f t="shared" ref="Q44" si="131">C44*(1+$P$2)</f>
        <v>3.1500000000000004</v>
      </c>
      <c r="R44" s="256">
        <f t="shared" ref="R44" si="132">P44+2*(E44)</f>
        <v>13.8</v>
      </c>
      <c r="S44" s="256">
        <f t="shared" ref="S44" si="133">Q44+2*(E44)</f>
        <v>4.3500000000000005</v>
      </c>
      <c r="T44" s="257">
        <f t="shared" ref="T44" si="134">(M44-R44)/2</f>
        <v>0.44999999999999929</v>
      </c>
      <c r="U44" s="257">
        <f t="shared" ref="U44" si="135">(N44-S44)/2</f>
        <v>0.87499999999999956</v>
      </c>
    </row>
    <row r="45" spans="1:21" x14ac:dyDescent="0.25">
      <c r="A45" s="123" t="s">
        <v>33</v>
      </c>
      <c r="B45" s="157">
        <v>12.5</v>
      </c>
      <c r="C45" s="157">
        <v>3.2</v>
      </c>
      <c r="D45" s="157">
        <f t="shared" si="68"/>
        <v>40</v>
      </c>
      <c r="E45" s="78">
        <f>$E43</f>
        <v>0.6</v>
      </c>
      <c r="F45" s="78">
        <v>0.75</v>
      </c>
      <c r="G45" s="78">
        <f t="shared" si="56"/>
        <v>15.2</v>
      </c>
      <c r="H45" s="78">
        <f t="shared" si="57"/>
        <v>5.9</v>
      </c>
      <c r="I45" s="78">
        <f t="shared" si="58"/>
        <v>15.25</v>
      </c>
      <c r="J45" s="78">
        <f t="shared" si="59"/>
        <v>6.1</v>
      </c>
      <c r="K45" s="78">
        <f t="shared" si="79"/>
        <v>5.0000000000000711E-2</v>
      </c>
      <c r="L45" s="78">
        <f t="shared" si="80"/>
        <v>0.19999999999999929</v>
      </c>
      <c r="M45" s="253">
        <f t="shared" si="81"/>
        <v>15.25</v>
      </c>
      <c r="N45" s="253">
        <f t="shared" si="60"/>
        <v>5.9</v>
      </c>
      <c r="O45" s="255">
        <f t="shared" si="61"/>
        <v>89.975000000000009</v>
      </c>
      <c r="P45" s="256">
        <f t="shared" si="62"/>
        <v>13.125</v>
      </c>
      <c r="Q45" s="256">
        <f t="shared" si="63"/>
        <v>3.3600000000000003</v>
      </c>
      <c r="R45" s="256">
        <f t="shared" si="64"/>
        <v>14.324999999999999</v>
      </c>
      <c r="S45" s="256">
        <f t="shared" si="65"/>
        <v>4.5600000000000005</v>
      </c>
      <c r="T45" s="257">
        <f t="shared" si="66"/>
        <v>0.46250000000000036</v>
      </c>
      <c r="U45" s="257">
        <f t="shared" si="67"/>
        <v>0.66999999999999993</v>
      </c>
    </row>
    <row r="47" spans="1:21" x14ac:dyDescent="0.25">
      <c r="A47" t="s">
        <v>126</v>
      </c>
      <c r="C47" s="78">
        <v>2.4900000000000002</v>
      </c>
      <c r="D47" s="466"/>
    </row>
    <row r="48" spans="1:21" x14ac:dyDescent="0.25">
      <c r="C48" s="78">
        <v>3.05</v>
      </c>
      <c r="D48" s="466"/>
    </row>
    <row r="49" spans="3:4" x14ac:dyDescent="0.25">
      <c r="C49" s="78">
        <v>3.68</v>
      </c>
      <c r="D49" s="466"/>
    </row>
    <row r="50" spans="3:4" x14ac:dyDescent="0.25">
      <c r="C50" s="78">
        <v>4.2699999999999996</v>
      </c>
      <c r="D50" s="466"/>
    </row>
    <row r="51" spans="3:4" x14ac:dyDescent="0.25">
      <c r="C51" s="78">
        <v>4.88</v>
      </c>
      <c r="D51" s="466"/>
    </row>
    <row r="52" spans="3:4" x14ac:dyDescent="0.25">
      <c r="C52" s="78">
        <v>5.49</v>
      </c>
      <c r="D52" s="466"/>
    </row>
    <row r="53" spans="3:4" x14ac:dyDescent="0.25">
      <c r="C53" s="78">
        <v>6.1</v>
      </c>
      <c r="D53" s="466"/>
    </row>
    <row r="54" spans="3:4" x14ac:dyDescent="0.25">
      <c r="C54" s="78">
        <v>6.71</v>
      </c>
      <c r="D54" s="466"/>
    </row>
    <row r="55" spans="3:4" x14ac:dyDescent="0.25">
      <c r="C55" s="78">
        <v>7.32</v>
      </c>
      <c r="D55" s="466"/>
    </row>
    <row r="56" spans="3:4" x14ac:dyDescent="0.25">
      <c r="C56" s="78">
        <v>7.62</v>
      </c>
      <c r="D56" s="466"/>
    </row>
    <row r="57" spans="3:4" x14ac:dyDescent="0.25">
      <c r="C57" s="78">
        <v>7.92</v>
      </c>
      <c r="D57" s="466"/>
    </row>
    <row r="58" spans="3:4" x14ac:dyDescent="0.25">
      <c r="C58" s="78">
        <v>8.5299999999999994</v>
      </c>
      <c r="D58" s="466"/>
    </row>
    <row r="59" spans="3:4" x14ac:dyDescent="0.25">
      <c r="C59" s="78">
        <v>9.15</v>
      </c>
      <c r="D59" s="466"/>
    </row>
    <row r="60" spans="3:4" x14ac:dyDescent="0.25">
      <c r="C60" s="78">
        <v>10.97</v>
      </c>
      <c r="D60" s="466"/>
    </row>
    <row r="61" spans="3:4" x14ac:dyDescent="0.25">
      <c r="C61" s="78">
        <v>12.2</v>
      </c>
      <c r="D61" s="466"/>
    </row>
    <row r="62" spans="3:4" x14ac:dyDescent="0.25">
      <c r="C62" s="78">
        <v>15.25</v>
      </c>
      <c r="D62" s="466"/>
    </row>
  </sheetData>
  <conditionalFormatting sqref="K6 K10:K12 K17:K21 K24 K27:K28 K14">
    <cfRule type="cellIs" dxfId="67" priority="86" operator="lessThan">
      <formula>$L6</formula>
    </cfRule>
  </conditionalFormatting>
  <conditionalFormatting sqref="L6 L10:L12 L17:L21 L24 L27:L28 L14">
    <cfRule type="cellIs" dxfId="66" priority="85" operator="lessThan">
      <formula>$K6</formula>
    </cfRule>
  </conditionalFormatting>
  <conditionalFormatting sqref="K8:K9">
    <cfRule type="cellIs" dxfId="65" priority="84" operator="lessThan">
      <formula>$L8</formula>
    </cfRule>
  </conditionalFormatting>
  <conditionalFormatting sqref="L8:L9">
    <cfRule type="cellIs" dxfId="64" priority="83" operator="lessThan">
      <formula>$K8</formula>
    </cfRule>
  </conditionalFormatting>
  <conditionalFormatting sqref="M6 M10:M12 M17:M21 M24 M27:M28 M14">
    <cfRule type="expression" dxfId="63" priority="76">
      <formula>$K6&lt;$L6</formula>
    </cfRule>
  </conditionalFormatting>
  <conditionalFormatting sqref="M8:M9">
    <cfRule type="expression" dxfId="62" priority="75">
      <formula>$K8&lt;$L8</formula>
    </cfRule>
  </conditionalFormatting>
  <conditionalFormatting sqref="N6 N10:N12 N17:N21 N24 N27:N28 N14">
    <cfRule type="expression" dxfId="61" priority="74">
      <formula>$L6&lt;$K6</formula>
    </cfRule>
  </conditionalFormatting>
  <conditionalFormatting sqref="N8:N9">
    <cfRule type="expression" dxfId="60" priority="73">
      <formula>$L8&lt;$K8</formula>
    </cfRule>
  </conditionalFormatting>
  <conditionalFormatting sqref="K32 K34:K36 K38 K40:K41 K43 K45">
    <cfRule type="cellIs" dxfId="59" priority="72" operator="lessThan">
      <formula>$L32</formula>
    </cfRule>
  </conditionalFormatting>
  <conditionalFormatting sqref="L32 L34:L36 L38 L40:L41 L43 L45">
    <cfRule type="cellIs" dxfId="58" priority="71" operator="lessThan">
      <formula>$K32</formula>
    </cfRule>
  </conditionalFormatting>
  <conditionalFormatting sqref="M32 M34:M36 M38 M40:M41 M43 M45">
    <cfRule type="expression" dxfId="57" priority="70">
      <formula>$K32&lt;$L32</formula>
    </cfRule>
  </conditionalFormatting>
  <conditionalFormatting sqref="N32 N34:N36 N38 N40:N41 N43 N45">
    <cfRule type="expression" dxfId="56" priority="69">
      <formula>$L32&lt;$K32</formula>
    </cfRule>
  </conditionalFormatting>
  <conditionalFormatting sqref="G2">
    <cfRule type="expression" dxfId="55" priority="66">
      <formula>$K24&lt;$L24</formula>
    </cfRule>
  </conditionalFormatting>
  <conditionalFormatting sqref="H2">
    <cfRule type="expression" dxfId="54" priority="65">
      <formula>$L24&lt;$K24</formula>
    </cfRule>
  </conditionalFormatting>
  <conditionalFormatting sqref="G1">
    <cfRule type="cellIs" dxfId="53" priority="99" operator="lessThan">
      <formula>$L20</formula>
    </cfRule>
  </conditionalFormatting>
  <conditionalFormatting sqref="H1">
    <cfRule type="cellIs" dxfId="52" priority="100" operator="lessThan">
      <formula>$K20</formula>
    </cfRule>
  </conditionalFormatting>
  <conditionalFormatting sqref="K7">
    <cfRule type="cellIs" dxfId="51" priority="60" operator="lessThan">
      <formula>$L7</formula>
    </cfRule>
  </conditionalFormatting>
  <conditionalFormatting sqref="L7">
    <cfRule type="cellIs" dxfId="50" priority="59" operator="lessThan">
      <formula>$K7</formula>
    </cfRule>
  </conditionalFormatting>
  <conditionalFormatting sqref="M7">
    <cfRule type="expression" dxfId="49" priority="58">
      <formula>$K7&lt;$L7</formula>
    </cfRule>
  </conditionalFormatting>
  <conditionalFormatting sqref="N7">
    <cfRule type="expression" dxfId="48" priority="57">
      <formula>$L7&lt;$K7</formula>
    </cfRule>
  </conditionalFormatting>
  <conditionalFormatting sqref="K13">
    <cfRule type="cellIs" dxfId="47" priority="56" operator="lessThan">
      <formula>$L13</formula>
    </cfRule>
  </conditionalFormatting>
  <conditionalFormatting sqref="L13">
    <cfRule type="cellIs" dxfId="46" priority="55" operator="lessThan">
      <formula>$K13</formula>
    </cfRule>
  </conditionalFormatting>
  <conditionalFormatting sqref="M13">
    <cfRule type="expression" dxfId="45" priority="54">
      <formula>$K13&lt;$L13</formula>
    </cfRule>
  </conditionalFormatting>
  <conditionalFormatting sqref="N13">
    <cfRule type="expression" dxfId="44" priority="53">
      <formula>$L13&lt;$K13</formula>
    </cfRule>
  </conditionalFormatting>
  <conditionalFormatting sqref="K15">
    <cfRule type="cellIs" dxfId="43" priority="52" operator="lessThan">
      <formula>$L15</formula>
    </cfRule>
  </conditionalFormatting>
  <conditionalFormatting sqref="L15">
    <cfRule type="cellIs" dxfId="42" priority="51" operator="lessThan">
      <formula>$K15</formula>
    </cfRule>
  </conditionalFormatting>
  <conditionalFormatting sqref="M15">
    <cfRule type="expression" dxfId="41" priority="50">
      <formula>$K15&lt;$L15</formula>
    </cfRule>
  </conditionalFormatting>
  <conditionalFormatting sqref="N15">
    <cfRule type="expression" dxfId="40" priority="49">
      <formula>$L15&lt;$K15</formula>
    </cfRule>
  </conditionalFormatting>
  <conditionalFormatting sqref="K22">
    <cfRule type="cellIs" dxfId="39" priority="48" operator="lessThan">
      <formula>$L22</formula>
    </cfRule>
  </conditionalFormatting>
  <conditionalFormatting sqref="L22">
    <cfRule type="cellIs" dxfId="38" priority="47" operator="lessThan">
      <formula>$K22</formula>
    </cfRule>
  </conditionalFormatting>
  <conditionalFormatting sqref="M22">
    <cfRule type="expression" dxfId="37" priority="46">
      <formula>$K22&lt;$L22</formula>
    </cfRule>
  </conditionalFormatting>
  <conditionalFormatting sqref="N22">
    <cfRule type="expression" dxfId="36" priority="45">
      <formula>$L22&lt;$K22</formula>
    </cfRule>
  </conditionalFormatting>
  <conditionalFormatting sqref="K16">
    <cfRule type="cellIs" dxfId="35" priority="44" operator="lessThan">
      <formula>$L16</formula>
    </cfRule>
  </conditionalFormatting>
  <conditionalFormatting sqref="L16">
    <cfRule type="cellIs" dxfId="34" priority="43" operator="lessThan">
      <formula>$K16</formula>
    </cfRule>
  </conditionalFormatting>
  <conditionalFormatting sqref="M16">
    <cfRule type="expression" dxfId="33" priority="42">
      <formula>$K16&lt;$L16</formula>
    </cfRule>
  </conditionalFormatting>
  <conditionalFormatting sqref="N16">
    <cfRule type="expression" dxfId="32" priority="41">
      <formula>$L16&lt;$K16</formula>
    </cfRule>
  </conditionalFormatting>
  <conditionalFormatting sqref="K23">
    <cfRule type="cellIs" dxfId="31" priority="40" operator="lessThan">
      <formula>$L23</formula>
    </cfRule>
  </conditionalFormatting>
  <conditionalFormatting sqref="L23">
    <cfRule type="cellIs" dxfId="30" priority="39" operator="lessThan">
      <formula>$K23</formula>
    </cfRule>
  </conditionalFormatting>
  <conditionalFormatting sqref="M23">
    <cfRule type="expression" dxfId="29" priority="38">
      <formula>$K23&lt;$L23</formula>
    </cfRule>
  </conditionalFormatting>
  <conditionalFormatting sqref="N23">
    <cfRule type="expression" dxfId="28" priority="37">
      <formula>$L23&lt;$K23</formula>
    </cfRule>
  </conditionalFormatting>
  <conditionalFormatting sqref="K25">
    <cfRule type="cellIs" dxfId="27" priority="32" operator="lessThan">
      <formula>$L25</formula>
    </cfRule>
  </conditionalFormatting>
  <conditionalFormatting sqref="L25">
    <cfRule type="cellIs" dxfId="26" priority="31" operator="lessThan">
      <formula>$K25</formula>
    </cfRule>
  </conditionalFormatting>
  <conditionalFormatting sqref="M25">
    <cfRule type="expression" dxfId="25" priority="30">
      <formula>$K25&lt;$L25</formula>
    </cfRule>
  </conditionalFormatting>
  <conditionalFormatting sqref="N25">
    <cfRule type="expression" dxfId="24" priority="29">
      <formula>$L25&lt;$K25</formula>
    </cfRule>
  </conditionalFormatting>
  <conditionalFormatting sqref="K26">
    <cfRule type="cellIs" dxfId="23" priority="28" operator="lessThan">
      <formula>$L26</formula>
    </cfRule>
  </conditionalFormatting>
  <conditionalFormatting sqref="L26">
    <cfRule type="cellIs" dxfId="22" priority="27" operator="lessThan">
      <formula>$K26</formula>
    </cfRule>
  </conditionalFormatting>
  <conditionalFormatting sqref="M26">
    <cfRule type="expression" dxfId="21" priority="26">
      <formula>$K26&lt;$L26</formula>
    </cfRule>
  </conditionalFormatting>
  <conditionalFormatting sqref="N26">
    <cfRule type="expression" dxfId="20" priority="25">
      <formula>$L26&lt;$K26</formula>
    </cfRule>
  </conditionalFormatting>
  <conditionalFormatting sqref="K33">
    <cfRule type="cellIs" dxfId="19" priority="20" operator="lessThan">
      <formula>$L33</formula>
    </cfRule>
  </conditionalFormatting>
  <conditionalFormatting sqref="L33">
    <cfRule type="cellIs" dxfId="18" priority="19" operator="lessThan">
      <formula>$K33</formula>
    </cfRule>
  </conditionalFormatting>
  <conditionalFormatting sqref="M33">
    <cfRule type="expression" dxfId="17" priority="18">
      <formula>$K33&lt;$L33</formula>
    </cfRule>
  </conditionalFormatting>
  <conditionalFormatting sqref="N33">
    <cfRule type="expression" dxfId="16" priority="17">
      <formula>$L33&lt;$K33</formula>
    </cfRule>
  </conditionalFormatting>
  <conditionalFormatting sqref="K37">
    <cfRule type="cellIs" dxfId="15" priority="16" operator="lessThan">
      <formula>$L37</formula>
    </cfRule>
  </conditionalFormatting>
  <conditionalFormatting sqref="L37">
    <cfRule type="cellIs" dxfId="14" priority="15" operator="lessThan">
      <formula>$K37</formula>
    </cfRule>
  </conditionalFormatting>
  <conditionalFormatting sqref="M37">
    <cfRule type="expression" dxfId="13" priority="14">
      <formula>$K37&lt;$L37</formula>
    </cfRule>
  </conditionalFormatting>
  <conditionalFormatting sqref="N37">
    <cfRule type="expression" dxfId="12" priority="13">
      <formula>$L37&lt;$K37</formula>
    </cfRule>
  </conditionalFormatting>
  <conditionalFormatting sqref="K39">
    <cfRule type="cellIs" dxfId="11" priority="12" operator="lessThan">
      <formula>$L39</formula>
    </cfRule>
  </conditionalFormatting>
  <conditionalFormatting sqref="L39">
    <cfRule type="cellIs" dxfId="10" priority="11" operator="lessThan">
      <formula>$K39</formula>
    </cfRule>
  </conditionalFormatting>
  <conditionalFormatting sqref="M39">
    <cfRule type="expression" dxfId="9" priority="10">
      <formula>$K39&lt;$L39</formula>
    </cfRule>
  </conditionalFormatting>
  <conditionalFormatting sqref="N39">
    <cfRule type="expression" dxfId="8" priority="9">
      <formula>$L39&lt;$K39</formula>
    </cfRule>
  </conditionalFormatting>
  <conditionalFormatting sqref="K42">
    <cfRule type="cellIs" dxfId="7" priority="8" operator="lessThan">
      <formula>$L42</formula>
    </cfRule>
  </conditionalFormatting>
  <conditionalFormatting sqref="L42">
    <cfRule type="cellIs" dxfId="6" priority="7" operator="lessThan">
      <formula>$K42</formula>
    </cfRule>
  </conditionalFormatting>
  <conditionalFormatting sqref="M42">
    <cfRule type="expression" dxfId="5" priority="6">
      <formula>$K42&lt;$L42</formula>
    </cfRule>
  </conditionalFormatting>
  <conditionalFormatting sqref="N42">
    <cfRule type="expression" dxfId="4" priority="5">
      <formula>$L42&lt;$K42</formula>
    </cfRule>
  </conditionalFormatting>
  <conditionalFormatting sqref="K44">
    <cfRule type="cellIs" dxfId="3" priority="4" operator="lessThan">
      <formula>$L44</formula>
    </cfRule>
  </conditionalFormatting>
  <conditionalFormatting sqref="L44">
    <cfRule type="cellIs" dxfId="2" priority="3" operator="lessThan">
      <formula>$K44</formula>
    </cfRule>
  </conditionalFormatting>
  <conditionalFormatting sqref="M44">
    <cfRule type="expression" dxfId="1" priority="2">
      <formula>$K44&lt;$L44</formula>
    </cfRule>
  </conditionalFormatting>
  <conditionalFormatting sqref="N44">
    <cfRule type="expression" dxfId="0" priority="1">
      <formula>$L44&lt;$K44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U103"/>
  <sheetViews>
    <sheetView topLeftCell="A2" workbookViewId="0">
      <selection activeCell="Q27" sqref="Q4:Q27"/>
    </sheetView>
  </sheetViews>
  <sheetFormatPr baseColWidth="10" defaultRowHeight="15" x14ac:dyDescent="0.25"/>
  <cols>
    <col min="1" max="1" width="12.140625" customWidth="1"/>
  </cols>
  <sheetData>
    <row r="1" spans="1:21" ht="21" customHeight="1" x14ac:dyDescent="0.25">
      <c r="A1" s="573" t="s">
        <v>548</v>
      </c>
      <c r="B1" s="573"/>
      <c r="C1" s="573"/>
      <c r="D1" s="573"/>
      <c r="E1" s="573"/>
      <c r="F1" s="573"/>
      <c r="G1" s="573"/>
    </row>
    <row r="2" spans="1:21" x14ac:dyDescent="0.25">
      <c r="A2" s="573"/>
      <c r="B2" s="573"/>
      <c r="C2" s="573"/>
      <c r="D2" s="573"/>
      <c r="E2" s="573"/>
      <c r="F2" s="573"/>
      <c r="G2" s="573"/>
    </row>
    <row r="3" spans="1:21" ht="48" customHeight="1" x14ac:dyDescent="0.25">
      <c r="A3" s="290" t="s">
        <v>547</v>
      </c>
      <c r="B3" s="290" t="s">
        <v>283</v>
      </c>
      <c r="C3" s="290" t="s">
        <v>545</v>
      </c>
      <c r="D3" s="290" t="s">
        <v>546</v>
      </c>
      <c r="E3" s="290" t="s">
        <v>284</v>
      </c>
      <c r="F3" s="290" t="s">
        <v>281</v>
      </c>
      <c r="G3" s="290" t="s">
        <v>282</v>
      </c>
      <c r="K3" s="290" t="s">
        <v>549</v>
      </c>
      <c r="L3" s="290" t="s">
        <v>546</v>
      </c>
      <c r="M3" s="290" t="s">
        <v>550</v>
      </c>
      <c r="O3" s="290" t="s">
        <v>549</v>
      </c>
      <c r="P3" s="290" t="s">
        <v>546</v>
      </c>
      <c r="Q3" s="290" t="s">
        <v>550</v>
      </c>
      <c r="S3" s="290" t="s">
        <v>549</v>
      </c>
      <c r="T3" s="290" t="s">
        <v>546</v>
      </c>
      <c r="U3" s="290" t="s">
        <v>550</v>
      </c>
    </row>
    <row r="4" spans="1:21" ht="15" customHeight="1" x14ac:dyDescent="0.25">
      <c r="A4" s="124">
        <f>Ziegler!C14</f>
        <v>9</v>
      </c>
      <c r="B4" s="124">
        <v>2</v>
      </c>
      <c r="C4" s="291">
        <v>0</v>
      </c>
      <c r="D4" s="124">
        <f t="shared" ref="D4:D22" si="0">A4-B4</f>
        <v>7</v>
      </c>
      <c r="E4" s="124">
        <v>5.5</v>
      </c>
      <c r="F4" s="289">
        <f>Ziegler!C15</f>
        <v>17.737368421052626</v>
      </c>
      <c r="G4" s="289">
        <f>E4+F4</f>
        <v>23.237368421052626</v>
      </c>
      <c r="K4" s="78">
        <f>C4</f>
        <v>0</v>
      </c>
      <c r="L4" s="78">
        <f>D4</f>
        <v>7</v>
      </c>
      <c r="M4" s="289">
        <f>G4</f>
        <v>23.237368421052626</v>
      </c>
      <c r="O4" s="78">
        <f>C29</f>
        <v>220</v>
      </c>
      <c r="P4" s="78">
        <f>D29</f>
        <v>230</v>
      </c>
      <c r="Q4" s="289">
        <f>G29</f>
        <v>107.89090526315783</v>
      </c>
      <c r="S4" s="78">
        <f>C54</f>
        <v>455</v>
      </c>
      <c r="T4" s="78">
        <f>D54</f>
        <v>465</v>
      </c>
      <c r="U4" s="289">
        <f>G54</f>
        <v>185.96819999999994</v>
      </c>
    </row>
    <row r="5" spans="1:21" ht="15" customHeight="1" x14ac:dyDescent="0.25">
      <c r="A5" s="291">
        <f>A4+10</f>
        <v>19</v>
      </c>
      <c r="B5" s="124">
        <v>6</v>
      </c>
      <c r="C5" s="291">
        <f>D4</f>
        <v>7</v>
      </c>
      <c r="D5" s="124">
        <f t="shared" si="0"/>
        <v>13</v>
      </c>
      <c r="E5" s="78">
        <f>E4</f>
        <v>5.5</v>
      </c>
      <c r="F5" s="289">
        <f>Ziegler!D15</f>
        <v>21.436315789473703</v>
      </c>
      <c r="G5" s="289">
        <f t="shared" ref="G5:G43" si="1">E5+F5</f>
        <v>26.936315789473703</v>
      </c>
      <c r="K5" s="78">
        <f t="shared" ref="K5:K23" si="2">C5</f>
        <v>7</v>
      </c>
      <c r="L5" s="78">
        <f t="shared" ref="L5:L23" si="3">D5</f>
        <v>13</v>
      </c>
      <c r="M5" s="289">
        <f t="shared" ref="M5:M23" si="4">G5</f>
        <v>26.936315789473703</v>
      </c>
      <c r="O5" s="78">
        <f t="shared" ref="O5:P5" si="5">C30</f>
        <v>230</v>
      </c>
      <c r="P5" s="78">
        <f t="shared" si="5"/>
        <v>240</v>
      </c>
      <c r="Q5" s="289">
        <f t="shared" ref="Q5:Q18" si="6">G30</f>
        <v>111.53286315789467</v>
      </c>
      <c r="S5" s="78">
        <f t="shared" ref="S5:T5" si="7">C55</f>
        <v>465</v>
      </c>
      <c r="T5" s="78">
        <f t="shared" si="7"/>
        <v>475</v>
      </c>
      <c r="U5" s="289">
        <f t="shared" ref="U5:U27" si="8">G55</f>
        <v>189.22639999999996</v>
      </c>
    </row>
    <row r="6" spans="1:21" ht="15" customHeight="1" x14ac:dyDescent="0.25">
      <c r="A6" s="291">
        <f t="shared" ref="A6:A69" si="9">A5+10</f>
        <v>29</v>
      </c>
      <c r="B6" s="124">
        <v>15</v>
      </c>
      <c r="C6" s="291">
        <f t="shared" ref="C6:C53" si="10">D5</f>
        <v>13</v>
      </c>
      <c r="D6" s="124">
        <f t="shared" si="0"/>
        <v>14</v>
      </c>
      <c r="E6" s="124">
        <v>6.6</v>
      </c>
      <c r="F6" s="289">
        <f>Ziegler!E15</f>
        <v>24.520421052631576</v>
      </c>
      <c r="G6" s="289">
        <f t="shared" si="1"/>
        <v>31.120421052631578</v>
      </c>
      <c r="K6" s="78">
        <f t="shared" si="2"/>
        <v>13</v>
      </c>
      <c r="L6" s="78">
        <f t="shared" si="3"/>
        <v>14</v>
      </c>
      <c r="M6" s="289">
        <f t="shared" si="4"/>
        <v>31.120421052631578</v>
      </c>
      <c r="O6" s="78">
        <f t="shared" ref="O6:P6" si="11">C31</f>
        <v>240</v>
      </c>
      <c r="P6" s="78">
        <f t="shared" si="11"/>
        <v>250</v>
      </c>
      <c r="Q6" s="289">
        <f t="shared" si="6"/>
        <v>115.1748210526315</v>
      </c>
      <c r="S6" s="78">
        <f t="shared" ref="S6:T6" si="12">C56</f>
        <v>475</v>
      </c>
      <c r="T6" s="78">
        <f t="shared" si="12"/>
        <v>485</v>
      </c>
      <c r="U6" s="289">
        <f t="shared" si="8"/>
        <v>192.48459999999994</v>
      </c>
    </row>
    <row r="7" spans="1:21" ht="15" customHeight="1" x14ac:dyDescent="0.25">
      <c r="A7" s="291">
        <f t="shared" si="9"/>
        <v>39</v>
      </c>
      <c r="B7" s="78">
        <f t="shared" ref="B7:B22" si="13">B6</f>
        <v>15</v>
      </c>
      <c r="C7" s="291">
        <f t="shared" si="10"/>
        <v>14</v>
      </c>
      <c r="D7" s="78">
        <f t="shared" si="0"/>
        <v>24</v>
      </c>
      <c r="E7" s="78">
        <f>E6</f>
        <v>6.6</v>
      </c>
      <c r="F7" s="289">
        <f>Ziegler!F15</f>
        <v>26.74294736842106</v>
      </c>
      <c r="G7" s="289">
        <f t="shared" si="1"/>
        <v>33.342947368421058</v>
      </c>
      <c r="K7" s="78">
        <f t="shared" si="2"/>
        <v>14</v>
      </c>
      <c r="L7" s="78">
        <f t="shared" si="3"/>
        <v>24</v>
      </c>
      <c r="M7" s="289">
        <f t="shared" si="4"/>
        <v>33.342947368421058</v>
      </c>
      <c r="O7" s="78">
        <f t="shared" ref="O7:P7" si="14">C32</f>
        <v>250</v>
      </c>
      <c r="P7" s="78">
        <f t="shared" si="14"/>
        <v>260</v>
      </c>
      <c r="Q7" s="289">
        <f t="shared" si="6"/>
        <v>118.81677894736833</v>
      </c>
      <c r="S7" s="78">
        <f t="shared" ref="S7:T7" si="15">C57</f>
        <v>485</v>
      </c>
      <c r="T7" s="78">
        <f t="shared" si="15"/>
        <v>495</v>
      </c>
      <c r="U7" s="289">
        <f t="shared" si="8"/>
        <v>195.74279999999996</v>
      </c>
    </row>
    <row r="8" spans="1:21" ht="15" customHeight="1" x14ac:dyDescent="0.25">
      <c r="A8" s="291">
        <f t="shared" si="9"/>
        <v>49</v>
      </c>
      <c r="B8" s="78">
        <f t="shared" si="13"/>
        <v>15</v>
      </c>
      <c r="C8" s="291">
        <f t="shared" si="10"/>
        <v>24</v>
      </c>
      <c r="D8" s="78">
        <f t="shared" si="0"/>
        <v>34</v>
      </c>
      <c r="E8" s="78">
        <f t="shared" ref="E8:E12" si="16">E7</f>
        <v>6.6</v>
      </c>
      <c r="F8" s="289">
        <f>Ziegler!G15</f>
        <v>29.041894736842114</v>
      </c>
      <c r="G8" s="289">
        <f t="shared" si="1"/>
        <v>35.641894736842112</v>
      </c>
      <c r="K8" s="78">
        <f t="shared" si="2"/>
        <v>24</v>
      </c>
      <c r="L8" s="78">
        <f t="shared" si="3"/>
        <v>34</v>
      </c>
      <c r="M8" s="289">
        <f t="shared" si="4"/>
        <v>35.641894736842112</v>
      </c>
      <c r="O8" s="78">
        <f t="shared" ref="O8:P8" si="17">C33</f>
        <v>260</v>
      </c>
      <c r="P8" s="78">
        <f t="shared" si="17"/>
        <v>270</v>
      </c>
      <c r="Q8" s="289">
        <f t="shared" si="6"/>
        <v>122.45873684210518</v>
      </c>
      <c r="S8" s="78">
        <f t="shared" ref="S8:T8" si="18">C58</f>
        <v>495</v>
      </c>
      <c r="T8" s="78">
        <f t="shared" si="18"/>
        <v>505</v>
      </c>
      <c r="U8" s="289">
        <f t="shared" si="8"/>
        <v>199.00099999999995</v>
      </c>
    </row>
    <row r="9" spans="1:21" ht="15" customHeight="1" x14ac:dyDescent="0.25">
      <c r="A9" s="291">
        <f t="shared" si="9"/>
        <v>59</v>
      </c>
      <c r="B9" s="78">
        <f t="shared" si="13"/>
        <v>15</v>
      </c>
      <c r="C9" s="291">
        <f t="shared" si="10"/>
        <v>34</v>
      </c>
      <c r="D9" s="78">
        <f t="shared" si="0"/>
        <v>44</v>
      </c>
      <c r="E9" s="78">
        <f t="shared" si="16"/>
        <v>6.6</v>
      </c>
      <c r="F9" s="289">
        <f>Ziegler!H15</f>
        <v>31.369263157894739</v>
      </c>
      <c r="G9" s="289">
        <f t="shared" si="1"/>
        <v>37.969263157894737</v>
      </c>
      <c r="K9" s="78">
        <f t="shared" si="2"/>
        <v>34</v>
      </c>
      <c r="L9" s="78">
        <f t="shared" si="3"/>
        <v>44</v>
      </c>
      <c r="M9" s="289">
        <f t="shared" si="4"/>
        <v>37.969263157894737</v>
      </c>
      <c r="O9" s="78">
        <f t="shared" ref="O9:P9" si="19">C34</f>
        <v>270</v>
      </c>
      <c r="P9" s="78">
        <f t="shared" si="19"/>
        <v>280</v>
      </c>
      <c r="Q9" s="289">
        <f t="shared" si="6"/>
        <v>126.10069473684203</v>
      </c>
      <c r="S9" s="78">
        <f t="shared" ref="S9:T9" si="20">C59</f>
        <v>505</v>
      </c>
      <c r="T9" s="78">
        <f t="shared" si="20"/>
        <v>515</v>
      </c>
      <c r="U9" s="289">
        <f t="shared" si="8"/>
        <v>202.25919999999994</v>
      </c>
    </row>
    <row r="10" spans="1:21" ht="15" customHeight="1" x14ac:dyDescent="0.25">
      <c r="A10" s="291">
        <f t="shared" si="9"/>
        <v>69</v>
      </c>
      <c r="B10" s="78">
        <f t="shared" si="13"/>
        <v>15</v>
      </c>
      <c r="C10" s="291">
        <f t="shared" si="10"/>
        <v>44</v>
      </c>
      <c r="D10" s="78">
        <f t="shared" si="0"/>
        <v>54</v>
      </c>
      <c r="E10" s="78">
        <f t="shared" si="16"/>
        <v>6.6</v>
      </c>
      <c r="F10" s="289">
        <f>Ziegler!I15</f>
        <v>33.652526315789508</v>
      </c>
      <c r="G10" s="289">
        <f t="shared" si="1"/>
        <v>40.25252631578951</v>
      </c>
      <c r="K10" s="78">
        <f t="shared" si="2"/>
        <v>44</v>
      </c>
      <c r="L10" s="78">
        <f t="shared" si="3"/>
        <v>54</v>
      </c>
      <c r="M10" s="289">
        <f t="shared" si="4"/>
        <v>40.25252631578951</v>
      </c>
      <c r="O10" s="78">
        <f t="shared" ref="O10:P10" si="21">C35</f>
        <v>280</v>
      </c>
      <c r="P10" s="78">
        <f t="shared" si="21"/>
        <v>290</v>
      </c>
      <c r="Q10" s="289">
        <f t="shared" si="6"/>
        <v>129.74265263157886</v>
      </c>
      <c r="S10" s="78">
        <f t="shared" ref="S10:T10" si="22">C60</f>
        <v>515</v>
      </c>
      <c r="T10" s="78">
        <f t="shared" si="22"/>
        <v>525</v>
      </c>
      <c r="U10" s="289">
        <f t="shared" si="8"/>
        <v>205.51739999999995</v>
      </c>
    </row>
    <row r="11" spans="1:21" ht="15" customHeight="1" x14ac:dyDescent="0.25">
      <c r="A11" s="291">
        <f t="shared" si="9"/>
        <v>79</v>
      </c>
      <c r="B11" s="78">
        <f t="shared" si="13"/>
        <v>15</v>
      </c>
      <c r="C11" s="291">
        <f t="shared" si="10"/>
        <v>54</v>
      </c>
      <c r="D11" s="78">
        <f t="shared" si="0"/>
        <v>64</v>
      </c>
      <c r="E11" s="78">
        <f t="shared" si="16"/>
        <v>6.6</v>
      </c>
      <c r="F11" s="289">
        <f>Ziegler!J15</f>
        <v>36.221578947368435</v>
      </c>
      <c r="G11" s="289">
        <f t="shared" si="1"/>
        <v>42.821578947368437</v>
      </c>
      <c r="K11" s="78">
        <f t="shared" si="2"/>
        <v>54</v>
      </c>
      <c r="L11" s="78">
        <f t="shared" si="3"/>
        <v>64</v>
      </c>
      <c r="M11" s="289">
        <f t="shared" si="4"/>
        <v>42.821578947368437</v>
      </c>
      <c r="O11" s="78">
        <f t="shared" ref="O11:P11" si="23">C36</f>
        <v>290</v>
      </c>
      <c r="P11" s="78">
        <f t="shared" si="23"/>
        <v>300</v>
      </c>
      <c r="Q11" s="289">
        <f t="shared" si="6"/>
        <v>133.3846105263157</v>
      </c>
      <c r="S11" s="78">
        <f t="shared" ref="S11:T11" si="24">C61</f>
        <v>525</v>
      </c>
      <c r="T11" s="78">
        <f t="shared" si="24"/>
        <v>535</v>
      </c>
      <c r="U11" s="289">
        <f t="shared" si="8"/>
        <v>208.77559999999994</v>
      </c>
    </row>
    <row r="12" spans="1:21" x14ac:dyDescent="0.25">
      <c r="A12" s="291">
        <f t="shared" si="9"/>
        <v>89</v>
      </c>
      <c r="B12" s="78">
        <f t="shared" si="13"/>
        <v>15</v>
      </c>
      <c r="C12" s="291">
        <f t="shared" si="10"/>
        <v>64</v>
      </c>
      <c r="D12" s="78">
        <f t="shared" si="0"/>
        <v>74</v>
      </c>
      <c r="E12" s="78">
        <f t="shared" si="16"/>
        <v>6.6</v>
      </c>
      <c r="F12" s="289">
        <f>Ziegler!K15</f>
        <v>38.327473684210545</v>
      </c>
      <c r="G12" s="289">
        <f t="shared" si="1"/>
        <v>44.927473684210547</v>
      </c>
      <c r="K12" s="78">
        <f t="shared" si="2"/>
        <v>64</v>
      </c>
      <c r="L12" s="78">
        <f t="shared" si="3"/>
        <v>74</v>
      </c>
      <c r="M12" s="289">
        <f t="shared" si="4"/>
        <v>44.927473684210547</v>
      </c>
      <c r="O12" s="78">
        <f t="shared" ref="O12:P12" si="25">C37</f>
        <v>300</v>
      </c>
      <c r="P12" s="78">
        <f t="shared" si="25"/>
        <v>310</v>
      </c>
      <c r="Q12" s="289">
        <f t="shared" si="6"/>
        <v>137.02656842105253</v>
      </c>
      <c r="S12" s="78">
        <f t="shared" ref="S12:T12" si="26">C62</f>
        <v>535</v>
      </c>
      <c r="T12" s="78">
        <f t="shared" si="26"/>
        <v>545</v>
      </c>
      <c r="U12" s="289">
        <f t="shared" si="8"/>
        <v>212.03379999999996</v>
      </c>
    </row>
    <row r="13" spans="1:21" x14ac:dyDescent="0.25">
      <c r="A13" s="291">
        <f t="shared" si="9"/>
        <v>99</v>
      </c>
      <c r="B13" s="78">
        <f t="shared" si="13"/>
        <v>15</v>
      </c>
      <c r="C13" s="291">
        <f t="shared" si="10"/>
        <v>74</v>
      </c>
      <c r="D13" s="78">
        <f t="shared" si="0"/>
        <v>84</v>
      </c>
      <c r="E13" s="124">
        <v>8.8000000000000007</v>
      </c>
      <c r="F13" s="289">
        <f>Ziegler!L15</f>
        <v>36.419578947368393</v>
      </c>
      <c r="G13" s="289">
        <f t="shared" si="1"/>
        <v>45.21957894736839</v>
      </c>
      <c r="K13" s="78">
        <f t="shared" si="2"/>
        <v>74</v>
      </c>
      <c r="L13" s="78">
        <f t="shared" si="3"/>
        <v>84</v>
      </c>
      <c r="M13" s="289">
        <f t="shared" si="4"/>
        <v>45.21957894736839</v>
      </c>
      <c r="O13" s="78">
        <f t="shared" ref="O13:P13" si="27">C38</f>
        <v>310</v>
      </c>
      <c r="P13" s="78">
        <f t="shared" si="27"/>
        <v>320</v>
      </c>
      <c r="Q13" s="289">
        <f t="shared" si="6"/>
        <v>140.66852631578936</v>
      </c>
      <c r="S13" s="78">
        <f t="shared" ref="S13:T13" si="28">C63</f>
        <v>545</v>
      </c>
      <c r="T13" s="78">
        <f t="shared" si="28"/>
        <v>540</v>
      </c>
      <c r="U13" s="289">
        <f t="shared" si="8"/>
        <v>221.89199999999991</v>
      </c>
    </row>
    <row r="14" spans="1:21" x14ac:dyDescent="0.25">
      <c r="A14" s="291">
        <v>110</v>
      </c>
      <c r="B14" s="78">
        <f t="shared" si="13"/>
        <v>15</v>
      </c>
      <c r="C14" s="291">
        <f t="shared" si="10"/>
        <v>84</v>
      </c>
      <c r="D14" s="78">
        <f t="shared" si="0"/>
        <v>95</v>
      </c>
      <c r="E14" s="78">
        <f>E13</f>
        <v>8.8000000000000007</v>
      </c>
      <c r="F14" s="289">
        <f>Ziegler!L$15*A14%</f>
        <v>40.061536842105234</v>
      </c>
      <c r="G14" s="289">
        <f t="shared" si="1"/>
        <v>48.861536842105238</v>
      </c>
      <c r="K14" s="78">
        <f t="shared" si="2"/>
        <v>84</v>
      </c>
      <c r="L14" s="78">
        <f t="shared" si="3"/>
        <v>95</v>
      </c>
      <c r="M14" s="289">
        <f t="shared" si="4"/>
        <v>48.861536842105238</v>
      </c>
      <c r="O14" s="78">
        <f t="shared" ref="O14:P14" si="29">C39</f>
        <v>320</v>
      </c>
      <c r="P14" s="78">
        <f t="shared" si="29"/>
        <v>330</v>
      </c>
      <c r="Q14" s="289">
        <f t="shared" si="6"/>
        <v>144.3104842105262</v>
      </c>
      <c r="S14" s="78">
        <f t="shared" ref="S14:T14" si="30">C64</f>
        <v>540</v>
      </c>
      <c r="T14" s="78">
        <f t="shared" si="30"/>
        <v>550</v>
      </c>
      <c r="U14" s="289">
        <f t="shared" si="8"/>
        <v>225.1501999999999</v>
      </c>
    </row>
    <row r="15" spans="1:21" x14ac:dyDescent="0.25">
      <c r="A15" s="291">
        <f t="shared" si="9"/>
        <v>120</v>
      </c>
      <c r="B15" s="78">
        <f t="shared" si="13"/>
        <v>15</v>
      </c>
      <c r="C15" s="291">
        <f t="shared" si="10"/>
        <v>95</v>
      </c>
      <c r="D15" s="78">
        <f t="shared" si="0"/>
        <v>105</v>
      </c>
      <c r="E15" s="78">
        <f>E14</f>
        <v>8.8000000000000007</v>
      </c>
      <c r="F15" s="289">
        <f>Ziegler!L$15*A15%</f>
        <v>43.703494736842067</v>
      </c>
      <c r="G15" s="289">
        <f t="shared" si="1"/>
        <v>52.503494736842072</v>
      </c>
      <c r="K15" s="78">
        <f t="shared" si="2"/>
        <v>95</v>
      </c>
      <c r="L15" s="78">
        <f t="shared" si="3"/>
        <v>105</v>
      </c>
      <c r="M15" s="289">
        <f t="shared" si="4"/>
        <v>52.503494736842072</v>
      </c>
      <c r="O15" s="78">
        <f>C40</f>
        <v>330</v>
      </c>
      <c r="P15" s="78">
        <f>D40</f>
        <v>340</v>
      </c>
      <c r="Q15" s="289">
        <f t="shared" si="6"/>
        <v>147.95244210526306</v>
      </c>
      <c r="S15" s="78">
        <f t="shared" ref="S15:T15" si="31">C65</f>
        <v>550</v>
      </c>
      <c r="T15" s="78">
        <f t="shared" si="31"/>
        <v>560</v>
      </c>
      <c r="U15" s="289">
        <f t="shared" si="8"/>
        <v>228.40839999999992</v>
      </c>
    </row>
    <row r="16" spans="1:21" x14ac:dyDescent="0.25">
      <c r="A16" s="291">
        <f t="shared" si="9"/>
        <v>130</v>
      </c>
      <c r="B16" s="78">
        <f t="shared" si="13"/>
        <v>15</v>
      </c>
      <c r="C16" s="291">
        <f t="shared" si="10"/>
        <v>105</v>
      </c>
      <c r="D16" s="78">
        <f t="shared" si="0"/>
        <v>115</v>
      </c>
      <c r="E16" s="78">
        <f t="shared" ref="E16:E79" si="32">E15</f>
        <v>8.8000000000000007</v>
      </c>
      <c r="F16" s="289">
        <f>Ziegler!L$15*A16%</f>
        <v>47.345452631578915</v>
      </c>
      <c r="G16" s="289">
        <f t="shared" si="1"/>
        <v>56.14545263157892</v>
      </c>
      <c r="K16" s="78">
        <f t="shared" si="2"/>
        <v>105</v>
      </c>
      <c r="L16" s="78">
        <f t="shared" si="3"/>
        <v>115</v>
      </c>
      <c r="M16" s="289">
        <f t="shared" si="4"/>
        <v>56.14545263157892</v>
      </c>
      <c r="O16" s="78">
        <f t="shared" ref="O16:O17" si="33">C41</f>
        <v>340</v>
      </c>
      <c r="P16" s="78">
        <f t="shared" ref="P16:P17" si="34">D41</f>
        <v>350</v>
      </c>
      <c r="Q16" s="289">
        <f t="shared" si="6"/>
        <v>151.59439999999987</v>
      </c>
      <c r="S16" s="78">
        <f t="shared" ref="S16:T16" si="35">C66</f>
        <v>560</v>
      </c>
      <c r="T16" s="78">
        <f t="shared" si="35"/>
        <v>570</v>
      </c>
      <c r="U16" s="289">
        <f t="shared" si="8"/>
        <v>231.6665999999999</v>
      </c>
    </row>
    <row r="17" spans="1:21" x14ac:dyDescent="0.25">
      <c r="A17" s="291">
        <f t="shared" si="9"/>
        <v>140</v>
      </c>
      <c r="B17" s="78">
        <f t="shared" si="13"/>
        <v>15</v>
      </c>
      <c r="C17" s="291">
        <f t="shared" si="10"/>
        <v>115</v>
      </c>
      <c r="D17" s="78">
        <f t="shared" si="0"/>
        <v>125</v>
      </c>
      <c r="E17" s="78">
        <f t="shared" si="32"/>
        <v>8.8000000000000007</v>
      </c>
      <c r="F17" s="289">
        <f>Ziegler!L$15*A17%</f>
        <v>50.987410526315749</v>
      </c>
      <c r="G17" s="289">
        <f t="shared" si="1"/>
        <v>59.787410526315753</v>
      </c>
      <c r="K17" s="78">
        <f t="shared" si="2"/>
        <v>115</v>
      </c>
      <c r="L17" s="78">
        <f t="shared" si="3"/>
        <v>125</v>
      </c>
      <c r="M17" s="289">
        <f t="shared" si="4"/>
        <v>59.787410526315753</v>
      </c>
      <c r="O17" s="78">
        <f t="shared" si="33"/>
        <v>350</v>
      </c>
      <c r="P17" s="78">
        <f t="shared" si="34"/>
        <v>360</v>
      </c>
      <c r="Q17" s="289">
        <f t="shared" si="6"/>
        <v>155.23635789473673</v>
      </c>
      <c r="S17" s="78">
        <f t="shared" ref="S17:T17" si="36">C67</f>
        <v>570</v>
      </c>
      <c r="T17" s="78">
        <f t="shared" si="36"/>
        <v>580</v>
      </c>
      <c r="U17" s="289">
        <f t="shared" si="8"/>
        <v>234.92479999999992</v>
      </c>
    </row>
    <row r="18" spans="1:21" x14ac:dyDescent="0.25">
      <c r="A18" s="291">
        <f t="shared" si="9"/>
        <v>150</v>
      </c>
      <c r="B18" s="78">
        <f t="shared" si="13"/>
        <v>15</v>
      </c>
      <c r="C18" s="291">
        <f t="shared" si="10"/>
        <v>125</v>
      </c>
      <c r="D18" s="78">
        <f t="shared" si="0"/>
        <v>135</v>
      </c>
      <c r="E18" s="78">
        <f t="shared" si="32"/>
        <v>8.8000000000000007</v>
      </c>
      <c r="F18" s="289">
        <f>Ziegler!L$15*A18%</f>
        <v>54.62936842105259</v>
      </c>
      <c r="G18" s="289">
        <f t="shared" si="1"/>
        <v>63.429368421052587</v>
      </c>
      <c r="K18" s="78">
        <f t="shared" si="2"/>
        <v>125</v>
      </c>
      <c r="L18" s="78">
        <f t="shared" si="3"/>
        <v>135</v>
      </c>
      <c r="M18" s="289">
        <f t="shared" si="4"/>
        <v>63.429368421052587</v>
      </c>
      <c r="O18" s="78">
        <f>C43</f>
        <v>360</v>
      </c>
      <c r="P18" s="78">
        <f>D43</f>
        <v>365</v>
      </c>
      <c r="Q18" s="289">
        <f t="shared" si="6"/>
        <v>165.47831578947358</v>
      </c>
      <c r="S18" s="78">
        <f t="shared" ref="S18:T18" si="37">C68</f>
        <v>580</v>
      </c>
      <c r="T18" s="78">
        <f t="shared" si="37"/>
        <v>590</v>
      </c>
      <c r="U18" s="289">
        <f t="shared" si="8"/>
        <v>238.18299999999991</v>
      </c>
    </row>
    <row r="19" spans="1:21" x14ac:dyDescent="0.25">
      <c r="A19" s="291">
        <f t="shared" si="9"/>
        <v>160</v>
      </c>
      <c r="B19" s="78">
        <f t="shared" si="13"/>
        <v>15</v>
      </c>
      <c r="C19" s="291">
        <f t="shared" si="10"/>
        <v>135</v>
      </c>
      <c r="D19" s="78">
        <f t="shared" si="0"/>
        <v>145</v>
      </c>
      <c r="E19" s="78">
        <f t="shared" si="32"/>
        <v>8.8000000000000007</v>
      </c>
      <c r="F19" s="289">
        <f>Ziegler!L$15*A19%</f>
        <v>58.27132631578943</v>
      </c>
      <c r="G19" s="289">
        <f t="shared" si="1"/>
        <v>67.071326315789435</v>
      </c>
      <c r="K19" s="78">
        <f t="shared" si="2"/>
        <v>135</v>
      </c>
      <c r="L19" s="78">
        <f t="shared" si="3"/>
        <v>145</v>
      </c>
      <c r="M19" s="289">
        <f t="shared" si="4"/>
        <v>67.071326315789435</v>
      </c>
      <c r="O19" s="78">
        <f>C45</f>
        <v>365</v>
      </c>
      <c r="P19" s="78">
        <f>D45</f>
        <v>375</v>
      </c>
      <c r="Q19" s="289">
        <f>G45</f>
        <v>172.76223157894728</v>
      </c>
      <c r="S19" s="78">
        <f t="shared" ref="S19:T19" si="38">C69</f>
        <v>590</v>
      </c>
      <c r="T19" s="78">
        <f t="shared" si="38"/>
        <v>600</v>
      </c>
      <c r="U19" s="289">
        <f t="shared" si="8"/>
        <v>241.4411999999999</v>
      </c>
    </row>
    <row r="20" spans="1:21" x14ac:dyDescent="0.25">
      <c r="A20" s="291">
        <f t="shared" si="9"/>
        <v>170</v>
      </c>
      <c r="B20" s="78">
        <f t="shared" si="13"/>
        <v>15</v>
      </c>
      <c r="C20" s="291">
        <f t="shared" si="10"/>
        <v>145</v>
      </c>
      <c r="D20" s="78">
        <f t="shared" si="0"/>
        <v>155</v>
      </c>
      <c r="E20" s="78">
        <f t="shared" si="32"/>
        <v>8.8000000000000007</v>
      </c>
      <c r="F20" s="289">
        <f>Ziegler!L$15*A20%</f>
        <v>61.913284210526264</v>
      </c>
      <c r="G20" s="289">
        <f t="shared" si="1"/>
        <v>70.713284210526268</v>
      </c>
      <c r="K20" s="78">
        <f t="shared" si="2"/>
        <v>145</v>
      </c>
      <c r="L20" s="78">
        <f t="shared" si="3"/>
        <v>155</v>
      </c>
      <c r="M20" s="289">
        <f t="shared" si="4"/>
        <v>70.713284210526268</v>
      </c>
      <c r="O20" s="78">
        <f t="shared" ref="O20:P20" si="39">C46</f>
        <v>375</v>
      </c>
      <c r="P20" s="78">
        <f t="shared" si="39"/>
        <v>385</v>
      </c>
      <c r="Q20" s="289">
        <f t="shared" ref="Q20:Q27" si="40">G46</f>
        <v>176.40418947368408</v>
      </c>
      <c r="S20" s="78">
        <f t="shared" ref="S20:T20" si="41">C70</f>
        <v>600</v>
      </c>
      <c r="T20" s="78">
        <f t="shared" si="41"/>
        <v>610</v>
      </c>
      <c r="U20" s="289">
        <f t="shared" si="8"/>
        <v>244.69939999999991</v>
      </c>
    </row>
    <row r="21" spans="1:21" x14ac:dyDescent="0.25">
      <c r="A21" s="291">
        <f t="shared" si="9"/>
        <v>180</v>
      </c>
      <c r="B21" s="78">
        <f t="shared" si="13"/>
        <v>15</v>
      </c>
      <c r="C21" s="291">
        <f t="shared" si="10"/>
        <v>155</v>
      </c>
      <c r="D21" s="78">
        <f t="shared" si="0"/>
        <v>165</v>
      </c>
      <c r="E21" s="78">
        <f t="shared" si="32"/>
        <v>8.8000000000000007</v>
      </c>
      <c r="F21" s="289">
        <f>Ziegler!L$15*A21%</f>
        <v>65.555242105263105</v>
      </c>
      <c r="G21" s="289">
        <f t="shared" si="1"/>
        <v>74.355242105263102</v>
      </c>
      <c r="K21" s="78">
        <f t="shared" si="2"/>
        <v>155</v>
      </c>
      <c r="L21" s="78">
        <f t="shared" si="3"/>
        <v>165</v>
      </c>
      <c r="M21" s="289">
        <f t="shared" si="4"/>
        <v>74.355242105263102</v>
      </c>
      <c r="O21" s="78">
        <f t="shared" ref="O21:P21" si="42">C47</f>
        <v>385</v>
      </c>
      <c r="P21" s="78">
        <f t="shared" si="42"/>
        <v>395</v>
      </c>
      <c r="Q21" s="289">
        <f t="shared" si="40"/>
        <v>180.04614736842095</v>
      </c>
      <c r="S21" s="78">
        <f t="shared" ref="S21:T21" si="43">C71</f>
        <v>610</v>
      </c>
      <c r="T21" s="78">
        <f t="shared" si="43"/>
        <v>620</v>
      </c>
      <c r="U21" s="289">
        <f t="shared" si="8"/>
        <v>247.9575999999999</v>
      </c>
    </row>
    <row r="22" spans="1:21" x14ac:dyDescent="0.25">
      <c r="A22" s="291">
        <f t="shared" si="9"/>
        <v>190</v>
      </c>
      <c r="B22" s="78">
        <f t="shared" si="13"/>
        <v>15</v>
      </c>
      <c r="C22" s="291">
        <f t="shared" si="10"/>
        <v>165</v>
      </c>
      <c r="D22" s="78">
        <f t="shared" si="0"/>
        <v>175</v>
      </c>
      <c r="E22" s="78">
        <f t="shared" si="32"/>
        <v>8.8000000000000007</v>
      </c>
      <c r="F22" s="289">
        <f>Ziegler!L$15*A22%</f>
        <v>69.197199999999938</v>
      </c>
      <c r="G22" s="289">
        <f t="shared" si="1"/>
        <v>77.997199999999935</v>
      </c>
      <c r="K22" s="78">
        <f t="shared" si="2"/>
        <v>165</v>
      </c>
      <c r="L22" s="78">
        <f t="shared" si="3"/>
        <v>175</v>
      </c>
      <c r="M22" s="289">
        <f t="shared" si="4"/>
        <v>77.997199999999935</v>
      </c>
      <c r="O22" s="78">
        <f t="shared" ref="O22:P22" si="44">C48</f>
        <v>395</v>
      </c>
      <c r="P22" s="78">
        <f t="shared" si="44"/>
        <v>405</v>
      </c>
      <c r="Q22" s="289">
        <f t="shared" si="40"/>
        <v>183.68810526315778</v>
      </c>
      <c r="S22" s="78">
        <f t="shared" ref="S22:T22" si="45">C72</f>
        <v>620</v>
      </c>
      <c r="T22" s="78">
        <f t="shared" si="45"/>
        <v>630</v>
      </c>
      <c r="U22" s="289">
        <f t="shared" si="8"/>
        <v>251.21579999999992</v>
      </c>
    </row>
    <row r="23" spans="1:21" x14ac:dyDescent="0.25">
      <c r="A23" s="291">
        <f t="shared" si="9"/>
        <v>200</v>
      </c>
      <c r="B23" s="124">
        <v>30</v>
      </c>
      <c r="C23" s="291">
        <f t="shared" si="10"/>
        <v>175</v>
      </c>
      <c r="D23" s="124">
        <f>A24-B23</f>
        <v>180</v>
      </c>
      <c r="E23" s="124">
        <v>13.2</v>
      </c>
      <c r="F23" s="289">
        <f>Ziegler!L$15*A23%</f>
        <v>72.839157894736786</v>
      </c>
      <c r="G23" s="289">
        <f t="shared" si="1"/>
        <v>86.039157894736789</v>
      </c>
      <c r="K23" s="78">
        <f t="shared" si="2"/>
        <v>175</v>
      </c>
      <c r="L23" s="78">
        <f t="shared" si="3"/>
        <v>180</v>
      </c>
      <c r="M23" s="289">
        <f t="shared" si="4"/>
        <v>86.039157894736789</v>
      </c>
      <c r="O23" s="78">
        <f t="shared" ref="O23:P23" si="46">C49</f>
        <v>405</v>
      </c>
      <c r="P23" s="78">
        <f t="shared" si="46"/>
        <v>415</v>
      </c>
      <c r="Q23" s="289">
        <f t="shared" si="40"/>
        <v>187.33006315789461</v>
      </c>
      <c r="S23" s="78">
        <f t="shared" ref="S23:T23" si="47">C73</f>
        <v>630</v>
      </c>
      <c r="T23" s="78">
        <f t="shared" si="47"/>
        <v>640</v>
      </c>
      <c r="U23" s="289">
        <f t="shared" si="8"/>
        <v>254.4739999999999</v>
      </c>
    </row>
    <row r="24" spans="1:21" s="292" customFormat="1" x14ac:dyDescent="0.25">
      <c r="A24" s="293">
        <f t="shared" si="9"/>
        <v>210</v>
      </c>
      <c r="B24" s="294">
        <f t="shared" ref="B24:B42" si="48">B23</f>
        <v>30</v>
      </c>
      <c r="C24" s="293">
        <f t="shared" si="10"/>
        <v>180</v>
      </c>
      <c r="D24" s="294">
        <f t="shared" ref="D24:D42" si="49">A24-B24</f>
        <v>180</v>
      </c>
      <c r="E24" s="294">
        <f t="shared" si="32"/>
        <v>13.2</v>
      </c>
      <c r="F24" s="295">
        <f>Ziegler!L$15*A24%</f>
        <v>76.481115789473634</v>
      </c>
      <c r="G24" s="295">
        <f t="shared" ref="G24:G42" si="50">E24+F24</f>
        <v>89.681115789473637</v>
      </c>
      <c r="K24" s="78">
        <f>C25</f>
        <v>180</v>
      </c>
      <c r="L24" s="78">
        <f>D25</f>
        <v>190</v>
      </c>
      <c r="M24" s="289">
        <f>G25</f>
        <v>93.32307368421047</v>
      </c>
      <c r="O24" s="78">
        <f t="shared" ref="O24:P24" si="51">C50</f>
        <v>415</v>
      </c>
      <c r="P24" s="78">
        <f t="shared" si="51"/>
        <v>425</v>
      </c>
      <c r="Q24" s="289">
        <f t="shared" si="40"/>
        <v>190.97202105263148</v>
      </c>
      <c r="S24" s="78">
        <f t="shared" ref="S24:T24" si="52">C74</f>
        <v>640</v>
      </c>
      <c r="T24" s="78">
        <f t="shared" si="52"/>
        <v>650</v>
      </c>
      <c r="U24" s="289">
        <f t="shared" si="8"/>
        <v>257.73219999999986</v>
      </c>
    </row>
    <row r="25" spans="1:21" x14ac:dyDescent="0.25">
      <c r="A25" s="291">
        <f t="shared" si="9"/>
        <v>220</v>
      </c>
      <c r="B25" s="78">
        <f t="shared" si="48"/>
        <v>30</v>
      </c>
      <c r="C25" s="291">
        <f t="shared" si="10"/>
        <v>180</v>
      </c>
      <c r="D25" s="78">
        <f t="shared" si="49"/>
        <v>190</v>
      </c>
      <c r="E25" s="78">
        <f t="shared" si="32"/>
        <v>13.2</v>
      </c>
      <c r="F25" s="289">
        <f>Ziegler!L$15*A25%</f>
        <v>80.123073684210468</v>
      </c>
      <c r="G25" s="289">
        <f t="shared" si="50"/>
        <v>93.32307368421047</v>
      </c>
      <c r="K25" s="78">
        <f t="shared" ref="K25:K27" si="53">C26</f>
        <v>190</v>
      </c>
      <c r="L25" s="78">
        <f t="shared" ref="L25:L27" si="54">D26</f>
        <v>200</v>
      </c>
      <c r="M25" s="289">
        <f t="shared" ref="M25:M27" si="55">G26</f>
        <v>96.965031578947304</v>
      </c>
      <c r="O25" s="78">
        <f t="shared" ref="O25:P25" si="56">C51</f>
        <v>425</v>
      </c>
      <c r="P25" s="78">
        <f t="shared" si="56"/>
        <v>435</v>
      </c>
      <c r="Q25" s="289">
        <f t="shared" si="40"/>
        <v>194.61397894736828</v>
      </c>
      <c r="S25" s="78">
        <f t="shared" ref="S25:T25" si="57">C75</f>
        <v>650</v>
      </c>
      <c r="T25" s="78">
        <f t="shared" si="57"/>
        <v>660</v>
      </c>
      <c r="U25" s="289">
        <f t="shared" si="8"/>
        <v>260.99039999999991</v>
      </c>
    </row>
    <row r="26" spans="1:21" x14ac:dyDescent="0.25">
      <c r="A26" s="291">
        <f t="shared" si="9"/>
        <v>230</v>
      </c>
      <c r="B26" s="78">
        <f t="shared" si="48"/>
        <v>30</v>
      </c>
      <c r="C26" s="291">
        <f t="shared" si="10"/>
        <v>190</v>
      </c>
      <c r="D26" s="78">
        <f t="shared" si="49"/>
        <v>200</v>
      </c>
      <c r="E26" s="78">
        <f t="shared" si="32"/>
        <v>13.2</v>
      </c>
      <c r="F26" s="289">
        <f>Ziegler!L$15*A26%</f>
        <v>83.765031578947301</v>
      </c>
      <c r="G26" s="289">
        <f t="shared" si="50"/>
        <v>96.965031578947304</v>
      </c>
      <c r="K26" s="78">
        <f t="shared" si="53"/>
        <v>200</v>
      </c>
      <c r="L26" s="78">
        <f t="shared" si="54"/>
        <v>210</v>
      </c>
      <c r="M26" s="289">
        <f t="shared" si="55"/>
        <v>100.60698947368414</v>
      </c>
      <c r="O26" s="78">
        <f t="shared" ref="O26:P26" si="58">C52</f>
        <v>435</v>
      </c>
      <c r="P26" s="78">
        <f t="shared" si="58"/>
        <v>445</v>
      </c>
      <c r="Q26" s="289">
        <f t="shared" si="40"/>
        <v>198.25593684210514</v>
      </c>
      <c r="S26" s="78">
        <f t="shared" ref="S26:T26" si="59">C76</f>
        <v>660</v>
      </c>
      <c r="T26" s="78">
        <f t="shared" si="59"/>
        <v>670</v>
      </c>
      <c r="U26" s="289">
        <f t="shared" si="8"/>
        <v>264.2485999999999</v>
      </c>
    </row>
    <row r="27" spans="1:21" x14ac:dyDescent="0.25">
      <c r="A27" s="291">
        <f t="shared" si="9"/>
        <v>240</v>
      </c>
      <c r="B27" s="78">
        <f t="shared" si="48"/>
        <v>30</v>
      </c>
      <c r="C27" s="291">
        <f t="shared" si="10"/>
        <v>200</v>
      </c>
      <c r="D27" s="78">
        <f t="shared" si="49"/>
        <v>210</v>
      </c>
      <c r="E27" s="78">
        <f t="shared" si="32"/>
        <v>13.2</v>
      </c>
      <c r="F27" s="289">
        <f>Ziegler!L$15*A27%</f>
        <v>87.406989473684135</v>
      </c>
      <c r="G27" s="289">
        <f t="shared" si="50"/>
        <v>100.60698947368414</v>
      </c>
      <c r="K27" s="78">
        <f t="shared" si="53"/>
        <v>210</v>
      </c>
      <c r="L27" s="78">
        <f t="shared" si="54"/>
        <v>220</v>
      </c>
      <c r="M27" s="289">
        <f t="shared" si="55"/>
        <v>104.24894736842099</v>
      </c>
      <c r="O27" s="78">
        <f t="shared" ref="O27:P27" si="60">C53</f>
        <v>445</v>
      </c>
      <c r="P27" s="78">
        <f t="shared" si="60"/>
        <v>455</v>
      </c>
      <c r="Q27" s="289">
        <f t="shared" si="40"/>
        <v>201.89789473684198</v>
      </c>
      <c r="S27" s="78">
        <f t="shared" ref="S27:T27" si="61">C77</f>
        <v>670</v>
      </c>
      <c r="T27" s="78">
        <f t="shared" si="61"/>
        <v>680</v>
      </c>
      <c r="U27" s="289">
        <f t="shared" si="8"/>
        <v>267.50679999999988</v>
      </c>
    </row>
    <row r="28" spans="1:21" x14ac:dyDescent="0.25">
      <c r="A28" s="291">
        <f t="shared" si="9"/>
        <v>250</v>
      </c>
      <c r="B28" s="78">
        <f t="shared" si="48"/>
        <v>30</v>
      </c>
      <c r="C28" s="291">
        <f t="shared" si="10"/>
        <v>210</v>
      </c>
      <c r="D28" s="78">
        <f t="shared" si="49"/>
        <v>220</v>
      </c>
      <c r="E28" s="78">
        <f t="shared" si="32"/>
        <v>13.2</v>
      </c>
      <c r="F28" s="289">
        <f>Ziegler!L$15*A28%</f>
        <v>91.048947368420983</v>
      </c>
      <c r="G28" s="289">
        <f t="shared" si="50"/>
        <v>104.24894736842099</v>
      </c>
      <c r="S28" s="78">
        <f>C78</f>
        <v>680</v>
      </c>
      <c r="T28" s="78">
        <f>D78</f>
        <v>690</v>
      </c>
      <c r="U28" s="289">
        <f>G78</f>
        <v>270.76499999999987</v>
      </c>
    </row>
    <row r="29" spans="1:21" x14ac:dyDescent="0.25">
      <c r="A29" s="291">
        <f t="shared" si="9"/>
        <v>260</v>
      </c>
      <c r="B29" s="78">
        <f t="shared" si="48"/>
        <v>30</v>
      </c>
      <c r="C29" s="291">
        <f t="shared" si="10"/>
        <v>220</v>
      </c>
      <c r="D29" s="78">
        <f t="shared" si="49"/>
        <v>230</v>
      </c>
      <c r="E29" s="78">
        <f t="shared" si="32"/>
        <v>13.2</v>
      </c>
      <c r="F29" s="289">
        <f>Ziegler!L$15*A29%</f>
        <v>94.690905263157831</v>
      </c>
      <c r="G29" s="289">
        <f t="shared" si="50"/>
        <v>107.89090526315783</v>
      </c>
      <c r="S29" s="78">
        <f t="shared" ref="S29:S51" si="62">C79</f>
        <v>690</v>
      </c>
      <c r="T29" s="78">
        <f t="shared" ref="T29:T51" si="63">D79</f>
        <v>700</v>
      </c>
      <c r="U29" s="289">
        <f t="shared" ref="U29:U51" si="64">G79</f>
        <v>274.02319999999986</v>
      </c>
    </row>
    <row r="30" spans="1:21" x14ac:dyDescent="0.25">
      <c r="A30" s="291">
        <f t="shared" si="9"/>
        <v>270</v>
      </c>
      <c r="B30" s="78">
        <f t="shared" si="48"/>
        <v>30</v>
      </c>
      <c r="C30" s="291">
        <f t="shared" si="10"/>
        <v>230</v>
      </c>
      <c r="D30" s="78">
        <f t="shared" si="49"/>
        <v>240</v>
      </c>
      <c r="E30" s="78">
        <f t="shared" si="32"/>
        <v>13.2</v>
      </c>
      <c r="F30" s="289">
        <f>Ziegler!L$15*A30%</f>
        <v>98.332863157894664</v>
      </c>
      <c r="G30" s="289">
        <f t="shared" si="50"/>
        <v>111.53286315789467</v>
      </c>
      <c r="S30" s="78">
        <f t="shared" si="62"/>
        <v>700</v>
      </c>
      <c r="T30" s="78">
        <f t="shared" si="63"/>
        <v>710</v>
      </c>
      <c r="U30" s="289">
        <f t="shared" si="64"/>
        <v>277.28139999999991</v>
      </c>
    </row>
    <row r="31" spans="1:21" x14ac:dyDescent="0.25">
      <c r="A31" s="291">
        <f t="shared" si="9"/>
        <v>280</v>
      </c>
      <c r="B31" s="78">
        <f t="shared" si="48"/>
        <v>30</v>
      </c>
      <c r="C31" s="291">
        <f t="shared" si="10"/>
        <v>240</v>
      </c>
      <c r="D31" s="78">
        <f t="shared" si="49"/>
        <v>250</v>
      </c>
      <c r="E31" s="78">
        <f t="shared" si="32"/>
        <v>13.2</v>
      </c>
      <c r="F31" s="289">
        <f>Ziegler!L$15*A31%</f>
        <v>101.9748210526315</v>
      </c>
      <c r="G31" s="289">
        <f t="shared" si="50"/>
        <v>115.1748210526315</v>
      </c>
      <c r="S31" s="78">
        <f t="shared" si="62"/>
        <v>710</v>
      </c>
      <c r="T31" s="78">
        <f t="shared" si="63"/>
        <v>720</v>
      </c>
      <c r="U31" s="289">
        <f t="shared" si="64"/>
        <v>280.53959999999989</v>
      </c>
    </row>
    <row r="32" spans="1:21" x14ac:dyDescent="0.25">
      <c r="A32" s="291">
        <f t="shared" si="9"/>
        <v>290</v>
      </c>
      <c r="B32" s="78">
        <f t="shared" si="48"/>
        <v>30</v>
      </c>
      <c r="C32" s="291">
        <f t="shared" si="10"/>
        <v>250</v>
      </c>
      <c r="D32" s="78">
        <f t="shared" si="49"/>
        <v>260</v>
      </c>
      <c r="E32" s="78">
        <f t="shared" si="32"/>
        <v>13.2</v>
      </c>
      <c r="F32" s="289">
        <f>Ziegler!L$15*A32%</f>
        <v>105.61677894736833</v>
      </c>
      <c r="G32" s="289">
        <f t="shared" si="50"/>
        <v>118.81677894736833</v>
      </c>
      <c r="S32" s="78">
        <f t="shared" si="62"/>
        <v>720</v>
      </c>
      <c r="T32" s="78">
        <f t="shared" si="63"/>
        <v>730</v>
      </c>
      <c r="U32" s="289">
        <f t="shared" si="64"/>
        <v>283.79779999999988</v>
      </c>
    </row>
    <row r="33" spans="1:21" x14ac:dyDescent="0.25">
      <c r="A33" s="291">
        <f t="shared" si="9"/>
        <v>300</v>
      </c>
      <c r="B33" s="78">
        <f t="shared" si="48"/>
        <v>30</v>
      </c>
      <c r="C33" s="291">
        <f t="shared" si="10"/>
        <v>260</v>
      </c>
      <c r="D33" s="78">
        <f t="shared" si="49"/>
        <v>270</v>
      </c>
      <c r="E33" s="78">
        <f t="shared" si="32"/>
        <v>13.2</v>
      </c>
      <c r="F33" s="289">
        <f>Ziegler!L$15*A33%</f>
        <v>109.25873684210518</v>
      </c>
      <c r="G33" s="289">
        <f t="shared" si="50"/>
        <v>122.45873684210518</v>
      </c>
      <c r="S33" s="78">
        <f t="shared" si="62"/>
        <v>730</v>
      </c>
      <c r="T33" s="78">
        <f t="shared" si="63"/>
        <v>725</v>
      </c>
      <c r="U33" s="289">
        <f t="shared" si="64"/>
        <v>293.65599999999989</v>
      </c>
    </row>
    <row r="34" spans="1:21" x14ac:dyDescent="0.25">
      <c r="A34" s="291">
        <f t="shared" si="9"/>
        <v>310</v>
      </c>
      <c r="B34" s="78">
        <f t="shared" si="48"/>
        <v>30</v>
      </c>
      <c r="C34" s="291">
        <f t="shared" si="10"/>
        <v>270</v>
      </c>
      <c r="D34" s="78">
        <f t="shared" si="49"/>
        <v>280</v>
      </c>
      <c r="E34" s="78">
        <f t="shared" si="32"/>
        <v>13.2</v>
      </c>
      <c r="F34" s="289">
        <f>Ziegler!L$15*A34%</f>
        <v>112.90069473684203</v>
      </c>
      <c r="G34" s="289">
        <f t="shared" si="50"/>
        <v>126.10069473684203</v>
      </c>
      <c r="S34" s="78">
        <f t="shared" si="62"/>
        <v>725</v>
      </c>
      <c r="T34" s="78">
        <f t="shared" si="63"/>
        <v>735</v>
      </c>
      <c r="U34" s="289">
        <f t="shared" si="64"/>
        <v>296.91419999999988</v>
      </c>
    </row>
    <row r="35" spans="1:21" x14ac:dyDescent="0.25">
      <c r="A35" s="291">
        <f t="shared" si="9"/>
        <v>320</v>
      </c>
      <c r="B35" s="78">
        <f t="shared" si="48"/>
        <v>30</v>
      </c>
      <c r="C35" s="291">
        <f t="shared" si="10"/>
        <v>280</v>
      </c>
      <c r="D35" s="78">
        <f t="shared" si="49"/>
        <v>290</v>
      </c>
      <c r="E35" s="78">
        <f t="shared" si="32"/>
        <v>13.2</v>
      </c>
      <c r="F35" s="289">
        <f>Ziegler!L$15*A35%</f>
        <v>116.54265263157886</v>
      </c>
      <c r="G35" s="289">
        <f t="shared" si="50"/>
        <v>129.74265263157886</v>
      </c>
      <c r="S35" s="78">
        <f t="shared" si="62"/>
        <v>735</v>
      </c>
      <c r="T35" s="78">
        <f t="shared" si="63"/>
        <v>745</v>
      </c>
      <c r="U35" s="289">
        <f t="shared" si="64"/>
        <v>300.17239999999987</v>
      </c>
    </row>
    <row r="36" spans="1:21" x14ac:dyDescent="0.25">
      <c r="A36" s="291">
        <f t="shared" si="9"/>
        <v>330</v>
      </c>
      <c r="B36" s="78">
        <f t="shared" si="48"/>
        <v>30</v>
      </c>
      <c r="C36" s="291">
        <f t="shared" si="10"/>
        <v>290</v>
      </c>
      <c r="D36" s="78">
        <f t="shared" si="49"/>
        <v>300</v>
      </c>
      <c r="E36" s="78">
        <f t="shared" si="32"/>
        <v>13.2</v>
      </c>
      <c r="F36" s="289">
        <f>Ziegler!L$15*A36%</f>
        <v>120.18461052631569</v>
      </c>
      <c r="G36" s="289">
        <f t="shared" si="50"/>
        <v>133.3846105263157</v>
      </c>
      <c r="S36" s="78">
        <f t="shared" si="62"/>
        <v>745</v>
      </c>
      <c r="T36" s="78">
        <f t="shared" si="63"/>
        <v>755</v>
      </c>
      <c r="U36" s="289">
        <f t="shared" si="64"/>
        <v>303.43059999999991</v>
      </c>
    </row>
    <row r="37" spans="1:21" x14ac:dyDescent="0.25">
      <c r="A37" s="291">
        <f t="shared" si="9"/>
        <v>340</v>
      </c>
      <c r="B37" s="78">
        <f t="shared" si="48"/>
        <v>30</v>
      </c>
      <c r="C37" s="291">
        <f t="shared" si="10"/>
        <v>300</v>
      </c>
      <c r="D37" s="78">
        <f t="shared" si="49"/>
        <v>310</v>
      </c>
      <c r="E37" s="78">
        <f t="shared" si="32"/>
        <v>13.2</v>
      </c>
      <c r="F37" s="289">
        <f>Ziegler!L$15*A37%</f>
        <v>123.82656842105253</v>
      </c>
      <c r="G37" s="289">
        <f t="shared" si="50"/>
        <v>137.02656842105253</v>
      </c>
      <c r="S37" s="78">
        <f t="shared" si="62"/>
        <v>755</v>
      </c>
      <c r="T37" s="78">
        <f t="shared" si="63"/>
        <v>765</v>
      </c>
      <c r="U37" s="289">
        <f t="shared" si="64"/>
        <v>306.6887999999999</v>
      </c>
    </row>
    <row r="38" spans="1:21" x14ac:dyDescent="0.25">
      <c r="A38" s="291">
        <f t="shared" si="9"/>
        <v>350</v>
      </c>
      <c r="B38" s="78">
        <f t="shared" si="48"/>
        <v>30</v>
      </c>
      <c r="C38" s="291">
        <f t="shared" si="10"/>
        <v>310</v>
      </c>
      <c r="D38" s="78">
        <f t="shared" si="49"/>
        <v>320</v>
      </c>
      <c r="E38" s="78">
        <f t="shared" si="32"/>
        <v>13.2</v>
      </c>
      <c r="F38" s="289">
        <f>Ziegler!L$15*A38%</f>
        <v>127.46852631578938</v>
      </c>
      <c r="G38" s="289">
        <f t="shared" si="50"/>
        <v>140.66852631578936</v>
      </c>
      <c r="S38" s="78">
        <f t="shared" si="62"/>
        <v>765</v>
      </c>
      <c r="T38" s="78">
        <f t="shared" si="63"/>
        <v>775</v>
      </c>
      <c r="U38" s="289">
        <f t="shared" si="64"/>
        <v>309.94699999999989</v>
      </c>
    </row>
    <row r="39" spans="1:21" x14ac:dyDescent="0.25">
      <c r="A39" s="291">
        <f t="shared" si="9"/>
        <v>360</v>
      </c>
      <c r="B39" s="78">
        <f t="shared" si="48"/>
        <v>30</v>
      </c>
      <c r="C39" s="291">
        <f t="shared" si="10"/>
        <v>320</v>
      </c>
      <c r="D39" s="78">
        <f t="shared" si="49"/>
        <v>330</v>
      </c>
      <c r="E39" s="78">
        <f t="shared" si="32"/>
        <v>13.2</v>
      </c>
      <c r="F39" s="289">
        <f>Ziegler!L$15*A39%</f>
        <v>131.11048421052621</v>
      </c>
      <c r="G39" s="289">
        <f t="shared" si="50"/>
        <v>144.3104842105262</v>
      </c>
      <c r="S39" s="78">
        <f t="shared" si="62"/>
        <v>775</v>
      </c>
      <c r="T39" s="78">
        <f t="shared" si="63"/>
        <v>785</v>
      </c>
      <c r="U39" s="289">
        <f t="shared" si="64"/>
        <v>313.20519999999988</v>
      </c>
    </row>
    <row r="40" spans="1:21" x14ac:dyDescent="0.25">
      <c r="A40" s="291">
        <f t="shared" si="9"/>
        <v>370</v>
      </c>
      <c r="B40" s="78">
        <f t="shared" si="48"/>
        <v>30</v>
      </c>
      <c r="C40" s="291">
        <f t="shared" si="10"/>
        <v>330</v>
      </c>
      <c r="D40" s="78">
        <f t="shared" si="49"/>
        <v>340</v>
      </c>
      <c r="E40" s="78">
        <f t="shared" si="32"/>
        <v>13.2</v>
      </c>
      <c r="F40" s="289">
        <f>Ziegler!L$15*A40%</f>
        <v>134.75244210526307</v>
      </c>
      <c r="G40" s="289">
        <f t="shared" si="50"/>
        <v>147.95244210526306</v>
      </c>
      <c r="S40" s="78">
        <f t="shared" si="62"/>
        <v>785</v>
      </c>
      <c r="T40" s="78">
        <f t="shared" si="63"/>
        <v>795</v>
      </c>
      <c r="U40" s="289">
        <f t="shared" si="64"/>
        <v>316.46339999999987</v>
      </c>
    </row>
    <row r="41" spans="1:21" x14ac:dyDescent="0.25">
      <c r="A41" s="291">
        <f t="shared" si="9"/>
        <v>380</v>
      </c>
      <c r="B41" s="78">
        <f t="shared" si="48"/>
        <v>30</v>
      </c>
      <c r="C41" s="291">
        <f t="shared" si="10"/>
        <v>340</v>
      </c>
      <c r="D41" s="78">
        <f t="shared" si="49"/>
        <v>350</v>
      </c>
      <c r="E41" s="78">
        <f t="shared" si="32"/>
        <v>13.2</v>
      </c>
      <c r="F41" s="289">
        <f>Ziegler!L$15*A41%</f>
        <v>138.39439999999988</v>
      </c>
      <c r="G41" s="289">
        <f t="shared" si="50"/>
        <v>151.59439999999987</v>
      </c>
      <c r="S41" s="78">
        <f t="shared" si="62"/>
        <v>795</v>
      </c>
      <c r="T41" s="78">
        <f t="shared" si="63"/>
        <v>805</v>
      </c>
      <c r="U41" s="289">
        <f t="shared" si="64"/>
        <v>319.72159999999991</v>
      </c>
    </row>
    <row r="42" spans="1:21" x14ac:dyDescent="0.25">
      <c r="A42" s="291">
        <f t="shared" si="9"/>
        <v>390</v>
      </c>
      <c r="B42" s="78">
        <f t="shared" si="48"/>
        <v>30</v>
      </c>
      <c r="C42" s="291">
        <f t="shared" si="10"/>
        <v>350</v>
      </c>
      <c r="D42" s="78">
        <f t="shared" si="49"/>
        <v>360</v>
      </c>
      <c r="E42" s="78">
        <f t="shared" si="32"/>
        <v>13.2</v>
      </c>
      <c r="F42" s="289">
        <f>Ziegler!L$15*A42%</f>
        <v>142.03635789473674</v>
      </c>
      <c r="G42" s="289">
        <f t="shared" si="50"/>
        <v>155.23635789473673</v>
      </c>
      <c r="S42" s="78">
        <f t="shared" si="62"/>
        <v>805</v>
      </c>
      <c r="T42" s="78">
        <f t="shared" si="63"/>
        <v>815</v>
      </c>
      <c r="U42" s="289">
        <f t="shared" si="64"/>
        <v>322.9797999999999</v>
      </c>
    </row>
    <row r="43" spans="1:21" x14ac:dyDescent="0.25">
      <c r="A43" s="291">
        <f t="shared" si="9"/>
        <v>400</v>
      </c>
      <c r="B43" s="124">
        <v>45</v>
      </c>
      <c r="C43" s="291">
        <f t="shared" si="10"/>
        <v>360</v>
      </c>
      <c r="D43" s="124">
        <f>A44-B43</f>
        <v>365</v>
      </c>
      <c r="E43" s="124">
        <v>19.8</v>
      </c>
      <c r="F43" s="289">
        <f>Ziegler!L$15*A43%</f>
        <v>145.67831578947357</v>
      </c>
      <c r="G43" s="289">
        <f t="shared" si="1"/>
        <v>165.47831578947358</v>
      </c>
      <c r="S43" s="78">
        <f t="shared" si="62"/>
        <v>815</v>
      </c>
      <c r="T43" s="78">
        <f t="shared" si="63"/>
        <v>825</v>
      </c>
      <c r="U43" s="289">
        <f t="shared" si="64"/>
        <v>326.23799999999989</v>
      </c>
    </row>
    <row r="44" spans="1:21" x14ac:dyDescent="0.25">
      <c r="A44" s="293">
        <f t="shared" si="9"/>
        <v>410</v>
      </c>
      <c r="B44" s="293">
        <f t="shared" ref="B44:B103" si="65">B43</f>
        <v>45</v>
      </c>
      <c r="C44" s="293">
        <f t="shared" si="10"/>
        <v>365</v>
      </c>
      <c r="D44" s="293">
        <f t="shared" ref="D44:D53" si="66">A44-B44</f>
        <v>365</v>
      </c>
      <c r="E44" s="293">
        <f t="shared" si="32"/>
        <v>19.8</v>
      </c>
      <c r="F44" s="296">
        <f>Ziegler!L$15*A44%</f>
        <v>149.32027368421041</v>
      </c>
      <c r="G44" s="296">
        <f t="shared" ref="G44:G53" si="67">E44+F44</f>
        <v>169.12027368421042</v>
      </c>
      <c r="S44" s="78">
        <f t="shared" si="62"/>
        <v>825</v>
      </c>
      <c r="T44" s="78">
        <f t="shared" si="63"/>
        <v>835</v>
      </c>
      <c r="U44" s="289">
        <f t="shared" si="64"/>
        <v>329.49619999999987</v>
      </c>
    </row>
    <row r="45" spans="1:21" x14ac:dyDescent="0.25">
      <c r="A45" s="291">
        <f t="shared" si="9"/>
        <v>420</v>
      </c>
      <c r="B45" s="78">
        <f t="shared" si="65"/>
        <v>45</v>
      </c>
      <c r="C45" s="291">
        <f t="shared" si="10"/>
        <v>365</v>
      </c>
      <c r="D45" s="78">
        <f t="shared" si="66"/>
        <v>375</v>
      </c>
      <c r="E45" s="78">
        <f t="shared" si="32"/>
        <v>19.8</v>
      </c>
      <c r="F45" s="289">
        <f>Ziegler!L$15*A45%</f>
        <v>152.96223157894727</v>
      </c>
      <c r="G45" s="289">
        <f t="shared" si="67"/>
        <v>172.76223157894728</v>
      </c>
      <c r="S45" s="78">
        <f t="shared" si="62"/>
        <v>835</v>
      </c>
      <c r="T45" s="78">
        <f t="shared" si="63"/>
        <v>845</v>
      </c>
      <c r="U45" s="289">
        <f t="shared" si="64"/>
        <v>332.75439999999986</v>
      </c>
    </row>
    <row r="46" spans="1:21" x14ac:dyDescent="0.25">
      <c r="A46" s="291">
        <f t="shared" si="9"/>
        <v>430</v>
      </c>
      <c r="B46" s="78">
        <f t="shared" si="65"/>
        <v>45</v>
      </c>
      <c r="C46" s="291">
        <f t="shared" si="10"/>
        <v>375</v>
      </c>
      <c r="D46" s="78">
        <f t="shared" si="66"/>
        <v>385</v>
      </c>
      <c r="E46" s="78">
        <f t="shared" si="32"/>
        <v>19.8</v>
      </c>
      <c r="F46" s="289">
        <f>Ziegler!L$15*A46%</f>
        <v>156.60418947368407</v>
      </c>
      <c r="G46" s="289">
        <f t="shared" si="67"/>
        <v>176.40418947368408</v>
      </c>
      <c r="S46" s="78">
        <f t="shared" si="62"/>
        <v>845</v>
      </c>
      <c r="T46" s="78">
        <f t="shared" si="63"/>
        <v>855</v>
      </c>
      <c r="U46" s="289">
        <f t="shared" si="64"/>
        <v>336.01259999999991</v>
      </c>
    </row>
    <row r="47" spans="1:21" x14ac:dyDescent="0.25">
      <c r="A47" s="291">
        <f t="shared" si="9"/>
        <v>440</v>
      </c>
      <c r="B47" s="78">
        <f t="shared" si="65"/>
        <v>45</v>
      </c>
      <c r="C47" s="291">
        <f t="shared" si="10"/>
        <v>385</v>
      </c>
      <c r="D47" s="78">
        <f t="shared" si="66"/>
        <v>395</v>
      </c>
      <c r="E47" s="78">
        <f t="shared" si="32"/>
        <v>19.8</v>
      </c>
      <c r="F47" s="289">
        <f>Ziegler!L$15*A47%</f>
        <v>160.24614736842094</v>
      </c>
      <c r="G47" s="289">
        <f t="shared" si="67"/>
        <v>180.04614736842095</v>
      </c>
      <c r="S47" s="78">
        <f t="shared" si="62"/>
        <v>855</v>
      </c>
      <c r="T47" s="78">
        <f t="shared" si="63"/>
        <v>865</v>
      </c>
      <c r="U47" s="289">
        <f t="shared" si="64"/>
        <v>339.27079999999989</v>
      </c>
    </row>
    <row r="48" spans="1:21" x14ac:dyDescent="0.25">
      <c r="A48" s="291">
        <f t="shared" si="9"/>
        <v>450</v>
      </c>
      <c r="B48" s="78">
        <f t="shared" si="65"/>
        <v>45</v>
      </c>
      <c r="C48" s="291">
        <f t="shared" si="10"/>
        <v>395</v>
      </c>
      <c r="D48" s="78">
        <f t="shared" si="66"/>
        <v>405</v>
      </c>
      <c r="E48" s="78">
        <f t="shared" si="32"/>
        <v>19.8</v>
      </c>
      <c r="F48" s="289">
        <f>Ziegler!L$15*A48%</f>
        <v>163.88810526315777</v>
      </c>
      <c r="G48" s="289">
        <f t="shared" si="67"/>
        <v>183.68810526315778</v>
      </c>
      <c r="S48" s="78">
        <f t="shared" si="62"/>
        <v>865</v>
      </c>
      <c r="T48" s="78">
        <f t="shared" si="63"/>
        <v>875</v>
      </c>
      <c r="U48" s="289">
        <f t="shared" si="64"/>
        <v>342.52899999999988</v>
      </c>
    </row>
    <row r="49" spans="1:21" x14ac:dyDescent="0.25">
      <c r="A49" s="291">
        <f t="shared" si="9"/>
        <v>460</v>
      </c>
      <c r="B49" s="78">
        <f t="shared" si="65"/>
        <v>45</v>
      </c>
      <c r="C49" s="291">
        <f t="shared" si="10"/>
        <v>405</v>
      </c>
      <c r="D49" s="78">
        <f t="shared" si="66"/>
        <v>415</v>
      </c>
      <c r="E49" s="78">
        <f t="shared" si="32"/>
        <v>19.8</v>
      </c>
      <c r="F49" s="289">
        <f>Ziegler!L$15*A49%</f>
        <v>167.5300631578946</v>
      </c>
      <c r="G49" s="289">
        <f t="shared" si="67"/>
        <v>187.33006315789461</v>
      </c>
      <c r="S49" s="78">
        <f t="shared" si="62"/>
        <v>875</v>
      </c>
      <c r="T49" s="78">
        <f t="shared" si="63"/>
        <v>885</v>
      </c>
      <c r="U49" s="289">
        <f t="shared" si="64"/>
        <v>345.78719999999987</v>
      </c>
    </row>
    <row r="50" spans="1:21" x14ac:dyDescent="0.25">
      <c r="A50" s="291">
        <f t="shared" si="9"/>
        <v>470</v>
      </c>
      <c r="B50" s="78">
        <f t="shared" si="65"/>
        <v>45</v>
      </c>
      <c r="C50" s="291">
        <f t="shared" si="10"/>
        <v>415</v>
      </c>
      <c r="D50" s="78">
        <f t="shared" si="66"/>
        <v>425</v>
      </c>
      <c r="E50" s="78">
        <f t="shared" si="32"/>
        <v>19.8</v>
      </c>
      <c r="F50" s="289">
        <f>Ziegler!L$15*A50%</f>
        <v>171.17202105263146</v>
      </c>
      <c r="G50" s="289">
        <f t="shared" si="67"/>
        <v>190.97202105263148</v>
      </c>
      <c r="S50" s="78">
        <f t="shared" si="62"/>
        <v>885</v>
      </c>
      <c r="T50" s="78">
        <f t="shared" si="63"/>
        <v>895</v>
      </c>
      <c r="U50" s="289">
        <f t="shared" si="64"/>
        <v>349.04539999999986</v>
      </c>
    </row>
    <row r="51" spans="1:21" x14ac:dyDescent="0.25">
      <c r="A51" s="291">
        <f t="shared" si="9"/>
        <v>480</v>
      </c>
      <c r="B51" s="78">
        <f t="shared" si="65"/>
        <v>45</v>
      </c>
      <c r="C51" s="291">
        <f t="shared" si="10"/>
        <v>425</v>
      </c>
      <c r="D51" s="78">
        <f t="shared" si="66"/>
        <v>435</v>
      </c>
      <c r="E51" s="78">
        <f t="shared" si="32"/>
        <v>19.8</v>
      </c>
      <c r="F51" s="289">
        <f>Ziegler!L$15*A51%</f>
        <v>174.81397894736827</v>
      </c>
      <c r="G51" s="289">
        <f t="shared" si="67"/>
        <v>194.61397894736828</v>
      </c>
      <c r="S51" s="78">
        <f t="shared" si="62"/>
        <v>895</v>
      </c>
      <c r="T51" s="78">
        <f t="shared" si="63"/>
        <v>905</v>
      </c>
      <c r="U51" s="289">
        <f t="shared" si="64"/>
        <v>352.3035999999999</v>
      </c>
    </row>
    <row r="52" spans="1:21" x14ac:dyDescent="0.25">
      <c r="A52" s="291">
        <f t="shared" si="9"/>
        <v>490</v>
      </c>
      <c r="B52" s="78">
        <f t="shared" si="65"/>
        <v>45</v>
      </c>
      <c r="C52" s="291">
        <f t="shared" si="10"/>
        <v>435</v>
      </c>
      <c r="D52" s="78">
        <f t="shared" si="66"/>
        <v>445</v>
      </c>
      <c r="E52" s="78">
        <f t="shared" si="32"/>
        <v>19.8</v>
      </c>
      <c r="F52" s="289">
        <f>Ziegler!L$15*A52%</f>
        <v>178.45593684210513</v>
      </c>
      <c r="G52" s="289">
        <f t="shared" si="67"/>
        <v>198.25593684210514</v>
      </c>
      <c r="S52" s="78">
        <f>C102</f>
        <v>905</v>
      </c>
      <c r="T52" s="78">
        <f>D102</f>
        <v>915</v>
      </c>
      <c r="U52" s="289">
        <f>G102</f>
        <v>355.56179999999989</v>
      </c>
    </row>
    <row r="53" spans="1:21" x14ac:dyDescent="0.25">
      <c r="A53" s="291">
        <f t="shared" si="9"/>
        <v>500</v>
      </c>
      <c r="B53" s="78">
        <f t="shared" si="65"/>
        <v>45</v>
      </c>
      <c r="C53" s="291">
        <f t="shared" si="10"/>
        <v>445</v>
      </c>
      <c r="D53" s="78">
        <f t="shared" si="66"/>
        <v>455</v>
      </c>
      <c r="E53" s="78">
        <f t="shared" si="32"/>
        <v>19.8</v>
      </c>
      <c r="F53" s="289">
        <f>Ziegler!L$15*A53%</f>
        <v>182.09789473684197</v>
      </c>
      <c r="G53" s="297">
        <f t="shared" si="67"/>
        <v>201.89789473684198</v>
      </c>
      <c r="S53" s="78">
        <f t="shared" ref="S53" si="68">C103</f>
        <v>915</v>
      </c>
      <c r="T53" s="78">
        <f t="shared" ref="T53" si="69">D103</f>
        <v>925</v>
      </c>
      <c r="U53" s="289">
        <f t="shared" ref="U53" si="70">G103</f>
        <v>358.81999999999988</v>
      </c>
    </row>
    <row r="54" spans="1:21" x14ac:dyDescent="0.25">
      <c r="A54" s="291">
        <f t="shared" si="9"/>
        <v>510</v>
      </c>
      <c r="B54" s="78">
        <f t="shared" si="65"/>
        <v>45</v>
      </c>
      <c r="C54" s="291">
        <f t="shared" ref="C54:C103" si="71">D53</f>
        <v>455</v>
      </c>
      <c r="D54" s="78">
        <f t="shared" ref="D54:D103" si="72">A54-B54</f>
        <v>465</v>
      </c>
      <c r="E54" s="78">
        <f t="shared" si="32"/>
        <v>19.8</v>
      </c>
      <c r="F54" s="289">
        <f>Ziegler!M$15*A54%</f>
        <v>166.16819999999993</v>
      </c>
      <c r="G54" s="297">
        <f t="shared" ref="G54:G103" si="73">E54+F54</f>
        <v>185.96819999999994</v>
      </c>
    </row>
    <row r="55" spans="1:21" x14ac:dyDescent="0.25">
      <c r="A55" s="291">
        <f t="shared" si="9"/>
        <v>520</v>
      </c>
      <c r="B55" s="78">
        <f t="shared" si="65"/>
        <v>45</v>
      </c>
      <c r="C55" s="291">
        <f t="shared" si="71"/>
        <v>465</v>
      </c>
      <c r="D55" s="78">
        <f t="shared" si="72"/>
        <v>475</v>
      </c>
      <c r="E55" s="78">
        <f t="shared" si="32"/>
        <v>19.8</v>
      </c>
      <c r="F55" s="289">
        <f>Ziegler!M$15*A55%</f>
        <v>169.42639999999994</v>
      </c>
      <c r="G55" s="289">
        <f t="shared" si="73"/>
        <v>189.22639999999996</v>
      </c>
    </row>
    <row r="56" spans="1:21" x14ac:dyDescent="0.25">
      <c r="A56" s="291">
        <f t="shared" si="9"/>
        <v>530</v>
      </c>
      <c r="B56" s="78">
        <f t="shared" si="65"/>
        <v>45</v>
      </c>
      <c r="C56" s="291">
        <f t="shared" si="71"/>
        <v>475</v>
      </c>
      <c r="D56" s="78">
        <f t="shared" si="72"/>
        <v>485</v>
      </c>
      <c r="E56" s="78">
        <f t="shared" si="32"/>
        <v>19.8</v>
      </c>
      <c r="F56" s="289">
        <f>Ziegler!M$15*A56%</f>
        <v>172.68459999999993</v>
      </c>
      <c r="G56" s="289">
        <f t="shared" si="73"/>
        <v>192.48459999999994</v>
      </c>
    </row>
    <row r="57" spans="1:21" x14ac:dyDescent="0.25">
      <c r="A57" s="291">
        <f t="shared" si="9"/>
        <v>540</v>
      </c>
      <c r="B57" s="78">
        <f t="shared" si="65"/>
        <v>45</v>
      </c>
      <c r="C57" s="291">
        <f t="shared" si="71"/>
        <v>485</v>
      </c>
      <c r="D57" s="78">
        <f t="shared" si="72"/>
        <v>495</v>
      </c>
      <c r="E57" s="78">
        <f t="shared" si="32"/>
        <v>19.8</v>
      </c>
      <c r="F57" s="289">
        <f>Ziegler!M$15*A57%</f>
        <v>175.94279999999995</v>
      </c>
      <c r="G57" s="289">
        <f t="shared" si="73"/>
        <v>195.74279999999996</v>
      </c>
    </row>
    <row r="58" spans="1:21" x14ac:dyDescent="0.25">
      <c r="A58" s="291">
        <f t="shared" si="9"/>
        <v>550</v>
      </c>
      <c r="B58" s="78">
        <f t="shared" si="65"/>
        <v>45</v>
      </c>
      <c r="C58" s="291">
        <f t="shared" si="71"/>
        <v>495</v>
      </c>
      <c r="D58" s="78">
        <f t="shared" si="72"/>
        <v>505</v>
      </c>
      <c r="E58" s="78">
        <f t="shared" si="32"/>
        <v>19.8</v>
      </c>
      <c r="F58" s="289">
        <f>Ziegler!M$15*A58%</f>
        <v>179.20099999999994</v>
      </c>
      <c r="G58" s="289">
        <f t="shared" si="73"/>
        <v>199.00099999999995</v>
      </c>
    </row>
    <row r="59" spans="1:21" x14ac:dyDescent="0.25">
      <c r="A59" s="291">
        <f t="shared" si="9"/>
        <v>560</v>
      </c>
      <c r="B59" s="78">
        <f t="shared" si="65"/>
        <v>45</v>
      </c>
      <c r="C59" s="291">
        <f t="shared" si="71"/>
        <v>505</v>
      </c>
      <c r="D59" s="78">
        <f t="shared" si="72"/>
        <v>515</v>
      </c>
      <c r="E59" s="78">
        <f t="shared" si="32"/>
        <v>19.8</v>
      </c>
      <c r="F59" s="289">
        <f>Ziegler!M$15*A59%</f>
        <v>182.45919999999992</v>
      </c>
      <c r="G59" s="289">
        <f t="shared" si="73"/>
        <v>202.25919999999994</v>
      </c>
    </row>
    <row r="60" spans="1:21" x14ac:dyDescent="0.25">
      <c r="A60" s="291">
        <f t="shared" si="9"/>
        <v>570</v>
      </c>
      <c r="B60" s="78">
        <f t="shared" si="65"/>
        <v>45</v>
      </c>
      <c r="C60" s="291">
        <f t="shared" si="71"/>
        <v>515</v>
      </c>
      <c r="D60" s="78">
        <f t="shared" si="72"/>
        <v>525</v>
      </c>
      <c r="E60" s="78">
        <f t="shared" si="32"/>
        <v>19.8</v>
      </c>
      <c r="F60" s="289">
        <f>Ziegler!M$15*A60%</f>
        <v>185.71739999999994</v>
      </c>
      <c r="G60" s="289">
        <f t="shared" si="73"/>
        <v>205.51739999999995</v>
      </c>
    </row>
    <row r="61" spans="1:21" x14ac:dyDescent="0.25">
      <c r="A61" s="291">
        <f t="shared" si="9"/>
        <v>580</v>
      </c>
      <c r="B61" s="78">
        <f t="shared" si="65"/>
        <v>45</v>
      </c>
      <c r="C61" s="291">
        <f t="shared" si="71"/>
        <v>525</v>
      </c>
      <c r="D61" s="78">
        <f t="shared" si="72"/>
        <v>535</v>
      </c>
      <c r="E61" s="78">
        <f t="shared" si="32"/>
        <v>19.8</v>
      </c>
      <c r="F61" s="289">
        <f>Ziegler!M$15*A61%</f>
        <v>188.97559999999993</v>
      </c>
      <c r="G61" s="289">
        <f t="shared" si="73"/>
        <v>208.77559999999994</v>
      </c>
    </row>
    <row r="62" spans="1:21" x14ac:dyDescent="0.25">
      <c r="A62" s="291">
        <f t="shared" si="9"/>
        <v>590</v>
      </c>
      <c r="B62" s="78">
        <f t="shared" si="65"/>
        <v>45</v>
      </c>
      <c r="C62" s="291">
        <f t="shared" si="71"/>
        <v>535</v>
      </c>
      <c r="D62" s="78">
        <f t="shared" si="72"/>
        <v>545</v>
      </c>
      <c r="E62" s="78">
        <f t="shared" si="32"/>
        <v>19.8</v>
      </c>
      <c r="F62" s="289">
        <f>Ziegler!M$15*A62%</f>
        <v>192.23379999999995</v>
      </c>
      <c r="G62" s="289">
        <f t="shared" si="73"/>
        <v>212.03379999999996</v>
      </c>
    </row>
    <row r="63" spans="1:21" x14ac:dyDescent="0.25">
      <c r="A63" s="291">
        <f t="shared" si="9"/>
        <v>600</v>
      </c>
      <c r="B63" s="78">
        <v>60</v>
      </c>
      <c r="C63" s="291">
        <f t="shared" si="71"/>
        <v>545</v>
      </c>
      <c r="D63" s="78">
        <f t="shared" si="72"/>
        <v>540</v>
      </c>
      <c r="E63" s="78">
        <v>26.4</v>
      </c>
      <c r="F63" s="289">
        <f>Ziegler!M$15*A63%</f>
        <v>195.4919999999999</v>
      </c>
      <c r="G63" s="289">
        <f t="shared" si="73"/>
        <v>221.89199999999991</v>
      </c>
    </row>
    <row r="64" spans="1:21" x14ac:dyDescent="0.25">
      <c r="A64" s="291">
        <f t="shared" si="9"/>
        <v>610</v>
      </c>
      <c r="B64" s="78">
        <f t="shared" si="65"/>
        <v>60</v>
      </c>
      <c r="C64" s="291">
        <f t="shared" si="71"/>
        <v>540</v>
      </c>
      <c r="D64" s="78">
        <f t="shared" si="72"/>
        <v>550</v>
      </c>
      <c r="E64" s="78">
        <f t="shared" si="32"/>
        <v>26.4</v>
      </c>
      <c r="F64" s="289">
        <f>Ziegler!M$15*A64%</f>
        <v>198.75019999999989</v>
      </c>
      <c r="G64" s="289">
        <f t="shared" si="73"/>
        <v>225.1501999999999</v>
      </c>
    </row>
    <row r="65" spans="1:7" x14ac:dyDescent="0.25">
      <c r="A65" s="291">
        <f t="shared" si="9"/>
        <v>620</v>
      </c>
      <c r="B65" s="78">
        <f t="shared" si="65"/>
        <v>60</v>
      </c>
      <c r="C65" s="291">
        <f t="shared" si="71"/>
        <v>550</v>
      </c>
      <c r="D65" s="78">
        <f t="shared" si="72"/>
        <v>560</v>
      </c>
      <c r="E65" s="78">
        <f t="shared" si="32"/>
        <v>26.4</v>
      </c>
      <c r="F65" s="289">
        <f>Ziegler!M$15*A65%</f>
        <v>202.00839999999991</v>
      </c>
      <c r="G65" s="289">
        <f t="shared" si="73"/>
        <v>228.40839999999992</v>
      </c>
    </row>
    <row r="66" spans="1:7" x14ac:dyDescent="0.25">
      <c r="A66" s="291">
        <f t="shared" si="9"/>
        <v>630</v>
      </c>
      <c r="B66" s="78">
        <f t="shared" si="65"/>
        <v>60</v>
      </c>
      <c r="C66" s="291">
        <f t="shared" si="71"/>
        <v>560</v>
      </c>
      <c r="D66" s="78">
        <f t="shared" si="72"/>
        <v>570</v>
      </c>
      <c r="E66" s="78">
        <f t="shared" si="32"/>
        <v>26.4</v>
      </c>
      <c r="F66" s="289">
        <f>Ziegler!M$15*A66%</f>
        <v>205.2665999999999</v>
      </c>
      <c r="G66" s="289">
        <f t="shared" si="73"/>
        <v>231.6665999999999</v>
      </c>
    </row>
    <row r="67" spans="1:7" x14ac:dyDescent="0.25">
      <c r="A67" s="291">
        <f t="shared" si="9"/>
        <v>640</v>
      </c>
      <c r="B67" s="78">
        <f t="shared" si="65"/>
        <v>60</v>
      </c>
      <c r="C67" s="291">
        <f t="shared" si="71"/>
        <v>570</v>
      </c>
      <c r="D67" s="78">
        <f t="shared" si="72"/>
        <v>580</v>
      </c>
      <c r="E67" s="78">
        <f t="shared" si="32"/>
        <v>26.4</v>
      </c>
      <c r="F67" s="289">
        <f>Ziegler!M$15*A67%</f>
        <v>208.52479999999991</v>
      </c>
      <c r="G67" s="289">
        <f t="shared" si="73"/>
        <v>234.92479999999992</v>
      </c>
    </row>
    <row r="68" spans="1:7" x14ac:dyDescent="0.25">
      <c r="A68" s="291">
        <f t="shared" si="9"/>
        <v>650</v>
      </c>
      <c r="B68" s="78">
        <f t="shared" si="65"/>
        <v>60</v>
      </c>
      <c r="C68" s="291">
        <f t="shared" si="71"/>
        <v>580</v>
      </c>
      <c r="D68" s="78">
        <f t="shared" si="72"/>
        <v>590</v>
      </c>
      <c r="E68" s="78">
        <f t="shared" si="32"/>
        <v>26.4</v>
      </c>
      <c r="F68" s="289">
        <f>Ziegler!M$15*A68%</f>
        <v>211.7829999999999</v>
      </c>
      <c r="G68" s="289">
        <f t="shared" si="73"/>
        <v>238.18299999999991</v>
      </c>
    </row>
    <row r="69" spans="1:7" x14ac:dyDescent="0.25">
      <c r="A69" s="291">
        <f t="shared" si="9"/>
        <v>660</v>
      </c>
      <c r="B69" s="78">
        <f t="shared" si="65"/>
        <v>60</v>
      </c>
      <c r="C69" s="291">
        <f t="shared" si="71"/>
        <v>590</v>
      </c>
      <c r="D69" s="78">
        <f t="shared" si="72"/>
        <v>600</v>
      </c>
      <c r="E69" s="78">
        <f t="shared" si="32"/>
        <v>26.4</v>
      </c>
      <c r="F69" s="289">
        <f>Ziegler!M$15*A69%</f>
        <v>215.04119999999989</v>
      </c>
      <c r="G69" s="289">
        <f t="shared" si="73"/>
        <v>241.4411999999999</v>
      </c>
    </row>
    <row r="70" spans="1:7" x14ac:dyDescent="0.25">
      <c r="A70" s="291">
        <f t="shared" ref="A70:A103" si="74">A69+10</f>
        <v>670</v>
      </c>
      <c r="B70" s="78">
        <f t="shared" si="65"/>
        <v>60</v>
      </c>
      <c r="C70" s="291">
        <f t="shared" si="71"/>
        <v>600</v>
      </c>
      <c r="D70" s="78">
        <f t="shared" si="72"/>
        <v>610</v>
      </c>
      <c r="E70" s="78">
        <f t="shared" si="32"/>
        <v>26.4</v>
      </c>
      <c r="F70" s="289">
        <f>Ziegler!M$15*A70%</f>
        <v>218.29939999999991</v>
      </c>
      <c r="G70" s="289">
        <f t="shared" si="73"/>
        <v>244.69939999999991</v>
      </c>
    </row>
    <row r="71" spans="1:7" x14ac:dyDescent="0.25">
      <c r="A71" s="291">
        <f t="shared" si="74"/>
        <v>680</v>
      </c>
      <c r="B71" s="78">
        <f t="shared" si="65"/>
        <v>60</v>
      </c>
      <c r="C71" s="291">
        <f t="shared" si="71"/>
        <v>610</v>
      </c>
      <c r="D71" s="78">
        <f t="shared" si="72"/>
        <v>620</v>
      </c>
      <c r="E71" s="78">
        <f t="shared" si="32"/>
        <v>26.4</v>
      </c>
      <c r="F71" s="289">
        <f>Ziegler!M$15*A71%</f>
        <v>221.55759999999989</v>
      </c>
      <c r="G71" s="289">
        <f t="shared" si="73"/>
        <v>247.9575999999999</v>
      </c>
    </row>
    <row r="72" spans="1:7" x14ac:dyDescent="0.25">
      <c r="A72" s="291">
        <f t="shared" si="74"/>
        <v>690</v>
      </c>
      <c r="B72" s="78">
        <f t="shared" si="65"/>
        <v>60</v>
      </c>
      <c r="C72" s="291">
        <f t="shared" si="71"/>
        <v>620</v>
      </c>
      <c r="D72" s="78">
        <f t="shared" si="72"/>
        <v>630</v>
      </c>
      <c r="E72" s="78">
        <f t="shared" si="32"/>
        <v>26.4</v>
      </c>
      <c r="F72" s="289">
        <f>Ziegler!M$15*A72%</f>
        <v>224.81579999999991</v>
      </c>
      <c r="G72" s="289">
        <f t="shared" si="73"/>
        <v>251.21579999999992</v>
      </c>
    </row>
    <row r="73" spans="1:7" x14ac:dyDescent="0.25">
      <c r="A73" s="291">
        <f t="shared" si="74"/>
        <v>700</v>
      </c>
      <c r="B73" s="78">
        <f t="shared" si="65"/>
        <v>60</v>
      </c>
      <c r="C73" s="291">
        <f t="shared" si="71"/>
        <v>630</v>
      </c>
      <c r="D73" s="78">
        <f t="shared" si="72"/>
        <v>640</v>
      </c>
      <c r="E73" s="78">
        <f t="shared" si="32"/>
        <v>26.4</v>
      </c>
      <c r="F73" s="289">
        <f>Ziegler!M$15*A73%</f>
        <v>228.0739999999999</v>
      </c>
      <c r="G73" s="289">
        <f t="shared" si="73"/>
        <v>254.4739999999999</v>
      </c>
    </row>
    <row r="74" spans="1:7" x14ac:dyDescent="0.25">
      <c r="A74" s="291">
        <f t="shared" si="74"/>
        <v>710</v>
      </c>
      <c r="B74" s="78">
        <f t="shared" si="65"/>
        <v>60</v>
      </c>
      <c r="C74" s="291">
        <f t="shared" si="71"/>
        <v>640</v>
      </c>
      <c r="D74" s="78">
        <f t="shared" si="72"/>
        <v>650</v>
      </c>
      <c r="E74" s="78">
        <f t="shared" si="32"/>
        <v>26.4</v>
      </c>
      <c r="F74" s="289">
        <f>Ziegler!M$15*A74%</f>
        <v>231.33219999999989</v>
      </c>
      <c r="G74" s="289">
        <f t="shared" si="73"/>
        <v>257.73219999999986</v>
      </c>
    </row>
    <row r="75" spans="1:7" x14ac:dyDescent="0.25">
      <c r="A75" s="291">
        <f t="shared" si="74"/>
        <v>720</v>
      </c>
      <c r="B75" s="78">
        <f t="shared" si="65"/>
        <v>60</v>
      </c>
      <c r="C75" s="291">
        <f t="shared" si="71"/>
        <v>650</v>
      </c>
      <c r="D75" s="78">
        <f t="shared" si="72"/>
        <v>660</v>
      </c>
      <c r="E75" s="78">
        <f t="shared" si="32"/>
        <v>26.4</v>
      </c>
      <c r="F75" s="289">
        <f>Ziegler!M$15*A75%</f>
        <v>234.5903999999999</v>
      </c>
      <c r="G75" s="289">
        <f t="shared" si="73"/>
        <v>260.99039999999991</v>
      </c>
    </row>
    <row r="76" spans="1:7" x14ac:dyDescent="0.25">
      <c r="A76" s="291">
        <f t="shared" si="74"/>
        <v>730</v>
      </c>
      <c r="B76" s="78">
        <f t="shared" si="65"/>
        <v>60</v>
      </c>
      <c r="C76" s="291">
        <f t="shared" si="71"/>
        <v>660</v>
      </c>
      <c r="D76" s="78">
        <f t="shared" si="72"/>
        <v>670</v>
      </c>
      <c r="E76" s="78">
        <f t="shared" si="32"/>
        <v>26.4</v>
      </c>
      <c r="F76" s="289">
        <f>Ziegler!M$15*A76%</f>
        <v>237.84859999999989</v>
      </c>
      <c r="G76" s="289">
        <f t="shared" si="73"/>
        <v>264.2485999999999</v>
      </c>
    </row>
    <row r="77" spans="1:7" x14ac:dyDescent="0.25">
      <c r="A77" s="291">
        <f t="shared" si="74"/>
        <v>740</v>
      </c>
      <c r="B77" s="78">
        <f t="shared" si="65"/>
        <v>60</v>
      </c>
      <c r="C77" s="291">
        <f t="shared" si="71"/>
        <v>670</v>
      </c>
      <c r="D77" s="78">
        <f t="shared" si="72"/>
        <v>680</v>
      </c>
      <c r="E77" s="78">
        <f t="shared" si="32"/>
        <v>26.4</v>
      </c>
      <c r="F77" s="289">
        <f>Ziegler!M$15*A77%</f>
        <v>241.10679999999991</v>
      </c>
      <c r="G77" s="289">
        <f t="shared" si="73"/>
        <v>267.50679999999988</v>
      </c>
    </row>
    <row r="78" spans="1:7" x14ac:dyDescent="0.25">
      <c r="A78" s="291">
        <f t="shared" si="74"/>
        <v>750</v>
      </c>
      <c r="B78" s="78">
        <f t="shared" si="65"/>
        <v>60</v>
      </c>
      <c r="C78" s="291">
        <f t="shared" si="71"/>
        <v>680</v>
      </c>
      <c r="D78" s="78">
        <f t="shared" si="72"/>
        <v>690</v>
      </c>
      <c r="E78" s="78">
        <f t="shared" si="32"/>
        <v>26.4</v>
      </c>
      <c r="F78" s="289">
        <f>Ziegler!M$15*A78%</f>
        <v>244.3649999999999</v>
      </c>
      <c r="G78" s="289">
        <f t="shared" si="73"/>
        <v>270.76499999999987</v>
      </c>
    </row>
    <row r="79" spans="1:7" x14ac:dyDescent="0.25">
      <c r="A79" s="291">
        <f t="shared" si="74"/>
        <v>760</v>
      </c>
      <c r="B79" s="78">
        <f t="shared" si="65"/>
        <v>60</v>
      </c>
      <c r="C79" s="291">
        <f t="shared" si="71"/>
        <v>690</v>
      </c>
      <c r="D79" s="78">
        <f t="shared" si="72"/>
        <v>700</v>
      </c>
      <c r="E79" s="78">
        <f t="shared" si="32"/>
        <v>26.4</v>
      </c>
      <c r="F79" s="289">
        <f>Ziegler!M$15*A79%</f>
        <v>247.62319999999988</v>
      </c>
      <c r="G79" s="289">
        <f t="shared" si="73"/>
        <v>274.02319999999986</v>
      </c>
    </row>
    <row r="80" spans="1:7" x14ac:dyDescent="0.25">
      <c r="A80" s="291">
        <f t="shared" si="74"/>
        <v>770</v>
      </c>
      <c r="B80" s="78">
        <f t="shared" si="65"/>
        <v>60</v>
      </c>
      <c r="C80" s="291">
        <f t="shared" si="71"/>
        <v>700</v>
      </c>
      <c r="D80" s="78">
        <f t="shared" si="72"/>
        <v>710</v>
      </c>
      <c r="E80" s="78">
        <f t="shared" ref="E80:E103" si="75">E79</f>
        <v>26.4</v>
      </c>
      <c r="F80" s="289">
        <f>Ziegler!M$15*A80%</f>
        <v>250.8813999999999</v>
      </c>
      <c r="G80" s="289">
        <f t="shared" si="73"/>
        <v>277.28139999999991</v>
      </c>
    </row>
    <row r="81" spans="1:7" x14ac:dyDescent="0.25">
      <c r="A81" s="291">
        <f t="shared" si="74"/>
        <v>780</v>
      </c>
      <c r="B81" s="78">
        <f t="shared" si="65"/>
        <v>60</v>
      </c>
      <c r="C81" s="291">
        <f t="shared" si="71"/>
        <v>710</v>
      </c>
      <c r="D81" s="78">
        <f t="shared" si="72"/>
        <v>720</v>
      </c>
      <c r="E81" s="78">
        <f t="shared" si="75"/>
        <v>26.4</v>
      </c>
      <c r="F81" s="289">
        <f>Ziegler!M$15*A81%</f>
        <v>254.13959999999989</v>
      </c>
      <c r="G81" s="289">
        <f t="shared" si="73"/>
        <v>280.53959999999989</v>
      </c>
    </row>
    <row r="82" spans="1:7" x14ac:dyDescent="0.25">
      <c r="A82" s="291">
        <f t="shared" si="74"/>
        <v>790</v>
      </c>
      <c r="B82" s="78">
        <f t="shared" si="65"/>
        <v>60</v>
      </c>
      <c r="C82" s="291">
        <f t="shared" si="71"/>
        <v>720</v>
      </c>
      <c r="D82" s="78">
        <f t="shared" si="72"/>
        <v>730</v>
      </c>
      <c r="E82" s="78">
        <f t="shared" si="75"/>
        <v>26.4</v>
      </c>
      <c r="F82" s="289">
        <f>Ziegler!M$15*A82%</f>
        <v>257.3977999999999</v>
      </c>
      <c r="G82" s="289">
        <f t="shared" si="73"/>
        <v>283.79779999999988</v>
      </c>
    </row>
    <row r="83" spans="1:7" x14ac:dyDescent="0.25">
      <c r="A83" s="291">
        <f t="shared" si="74"/>
        <v>800</v>
      </c>
      <c r="B83" s="78">
        <v>75</v>
      </c>
      <c r="C83" s="291">
        <f t="shared" si="71"/>
        <v>730</v>
      </c>
      <c r="D83" s="78">
        <f t="shared" si="72"/>
        <v>725</v>
      </c>
      <c r="E83" s="78">
        <v>33</v>
      </c>
      <c r="F83" s="289">
        <f>Ziegler!M$15*A83%</f>
        <v>260.65599999999989</v>
      </c>
      <c r="G83" s="289">
        <f t="shared" si="73"/>
        <v>293.65599999999989</v>
      </c>
    </row>
    <row r="84" spans="1:7" x14ac:dyDescent="0.25">
      <c r="A84" s="291">
        <f t="shared" si="74"/>
        <v>810</v>
      </c>
      <c r="B84" s="78">
        <f t="shared" si="65"/>
        <v>75</v>
      </c>
      <c r="C84" s="291">
        <f t="shared" si="71"/>
        <v>725</v>
      </c>
      <c r="D84" s="78">
        <f t="shared" si="72"/>
        <v>735</v>
      </c>
      <c r="E84" s="78">
        <f t="shared" si="75"/>
        <v>33</v>
      </c>
      <c r="F84" s="289">
        <f>Ziegler!M$15*A84%</f>
        <v>263.91419999999988</v>
      </c>
      <c r="G84" s="289">
        <f t="shared" si="73"/>
        <v>296.91419999999988</v>
      </c>
    </row>
    <row r="85" spans="1:7" x14ac:dyDescent="0.25">
      <c r="A85" s="291">
        <f t="shared" si="74"/>
        <v>820</v>
      </c>
      <c r="B85" s="78">
        <f t="shared" si="65"/>
        <v>75</v>
      </c>
      <c r="C85" s="291">
        <f t="shared" si="71"/>
        <v>735</v>
      </c>
      <c r="D85" s="78">
        <f t="shared" si="72"/>
        <v>745</v>
      </c>
      <c r="E85" s="78">
        <f t="shared" si="75"/>
        <v>33</v>
      </c>
      <c r="F85" s="289">
        <f>Ziegler!M$15*A85%</f>
        <v>267.17239999999987</v>
      </c>
      <c r="G85" s="289">
        <f t="shared" si="73"/>
        <v>300.17239999999987</v>
      </c>
    </row>
    <row r="86" spans="1:7" x14ac:dyDescent="0.25">
      <c r="A86" s="291">
        <f t="shared" si="74"/>
        <v>830</v>
      </c>
      <c r="B86" s="78">
        <f t="shared" si="65"/>
        <v>75</v>
      </c>
      <c r="C86" s="291">
        <f t="shared" si="71"/>
        <v>745</v>
      </c>
      <c r="D86" s="78">
        <f t="shared" si="72"/>
        <v>755</v>
      </c>
      <c r="E86" s="78">
        <f t="shared" si="75"/>
        <v>33</v>
      </c>
      <c r="F86" s="289">
        <f>Ziegler!M$15*A86%</f>
        <v>270.43059999999991</v>
      </c>
      <c r="G86" s="289">
        <f t="shared" si="73"/>
        <v>303.43059999999991</v>
      </c>
    </row>
    <row r="87" spans="1:7" x14ac:dyDescent="0.25">
      <c r="A87" s="291">
        <f t="shared" si="74"/>
        <v>840</v>
      </c>
      <c r="B87" s="78">
        <f t="shared" si="65"/>
        <v>75</v>
      </c>
      <c r="C87" s="291">
        <f t="shared" si="71"/>
        <v>755</v>
      </c>
      <c r="D87" s="78">
        <f t="shared" si="72"/>
        <v>765</v>
      </c>
      <c r="E87" s="78">
        <f t="shared" si="75"/>
        <v>33</v>
      </c>
      <c r="F87" s="289">
        <f>Ziegler!M$15*A87%</f>
        <v>273.6887999999999</v>
      </c>
      <c r="G87" s="289">
        <f t="shared" si="73"/>
        <v>306.6887999999999</v>
      </c>
    </row>
    <row r="88" spans="1:7" x14ac:dyDescent="0.25">
      <c r="A88" s="291">
        <f t="shared" si="74"/>
        <v>850</v>
      </c>
      <c r="B88" s="78">
        <f t="shared" si="65"/>
        <v>75</v>
      </c>
      <c r="C88" s="291">
        <f t="shared" si="71"/>
        <v>765</v>
      </c>
      <c r="D88" s="78">
        <f t="shared" si="72"/>
        <v>775</v>
      </c>
      <c r="E88" s="78">
        <f t="shared" si="75"/>
        <v>33</v>
      </c>
      <c r="F88" s="289">
        <f>Ziegler!M$15*A88%</f>
        <v>276.94699999999989</v>
      </c>
      <c r="G88" s="289">
        <f t="shared" si="73"/>
        <v>309.94699999999989</v>
      </c>
    </row>
    <row r="89" spans="1:7" x14ac:dyDescent="0.25">
      <c r="A89" s="291">
        <f t="shared" si="74"/>
        <v>860</v>
      </c>
      <c r="B89" s="78">
        <f t="shared" si="65"/>
        <v>75</v>
      </c>
      <c r="C89" s="291">
        <f t="shared" si="71"/>
        <v>775</v>
      </c>
      <c r="D89" s="78">
        <f t="shared" si="72"/>
        <v>785</v>
      </c>
      <c r="E89" s="78">
        <f t="shared" si="75"/>
        <v>33</v>
      </c>
      <c r="F89" s="289">
        <f>Ziegler!M$15*A89%</f>
        <v>280.20519999999988</v>
      </c>
      <c r="G89" s="289">
        <f t="shared" si="73"/>
        <v>313.20519999999988</v>
      </c>
    </row>
    <row r="90" spans="1:7" x14ac:dyDescent="0.25">
      <c r="A90" s="291">
        <f t="shared" si="74"/>
        <v>870</v>
      </c>
      <c r="B90" s="78">
        <f t="shared" si="65"/>
        <v>75</v>
      </c>
      <c r="C90" s="291">
        <f t="shared" si="71"/>
        <v>785</v>
      </c>
      <c r="D90" s="78">
        <f t="shared" si="72"/>
        <v>795</v>
      </c>
      <c r="E90" s="78">
        <f t="shared" si="75"/>
        <v>33</v>
      </c>
      <c r="F90" s="289">
        <f>Ziegler!M$15*A90%</f>
        <v>283.46339999999987</v>
      </c>
      <c r="G90" s="289">
        <f t="shared" si="73"/>
        <v>316.46339999999987</v>
      </c>
    </row>
    <row r="91" spans="1:7" x14ac:dyDescent="0.25">
      <c r="A91" s="291">
        <f t="shared" si="74"/>
        <v>880</v>
      </c>
      <c r="B91" s="78">
        <f t="shared" si="65"/>
        <v>75</v>
      </c>
      <c r="C91" s="291">
        <f t="shared" si="71"/>
        <v>795</v>
      </c>
      <c r="D91" s="78">
        <f t="shared" si="72"/>
        <v>805</v>
      </c>
      <c r="E91" s="78">
        <f t="shared" si="75"/>
        <v>33</v>
      </c>
      <c r="F91" s="289">
        <f>Ziegler!M$15*A91%</f>
        <v>286.72159999999991</v>
      </c>
      <c r="G91" s="289">
        <f t="shared" si="73"/>
        <v>319.72159999999991</v>
      </c>
    </row>
    <row r="92" spans="1:7" x14ac:dyDescent="0.25">
      <c r="A92" s="291">
        <f t="shared" si="74"/>
        <v>890</v>
      </c>
      <c r="B92" s="78">
        <f t="shared" si="65"/>
        <v>75</v>
      </c>
      <c r="C92" s="291">
        <f t="shared" si="71"/>
        <v>805</v>
      </c>
      <c r="D92" s="78">
        <f t="shared" si="72"/>
        <v>815</v>
      </c>
      <c r="E92" s="78">
        <f t="shared" si="75"/>
        <v>33</v>
      </c>
      <c r="F92" s="289">
        <f>Ziegler!M$15*A92%</f>
        <v>289.9797999999999</v>
      </c>
      <c r="G92" s="289">
        <f t="shared" si="73"/>
        <v>322.9797999999999</v>
      </c>
    </row>
    <row r="93" spans="1:7" x14ac:dyDescent="0.25">
      <c r="A93" s="291">
        <f t="shared" si="74"/>
        <v>900</v>
      </c>
      <c r="B93" s="78">
        <f t="shared" si="65"/>
        <v>75</v>
      </c>
      <c r="C93" s="291">
        <f t="shared" si="71"/>
        <v>815</v>
      </c>
      <c r="D93" s="78">
        <f t="shared" si="72"/>
        <v>825</v>
      </c>
      <c r="E93" s="78">
        <f t="shared" si="75"/>
        <v>33</v>
      </c>
      <c r="F93" s="289">
        <f>Ziegler!M$15*A93%</f>
        <v>293.23799999999989</v>
      </c>
      <c r="G93" s="289">
        <f t="shared" si="73"/>
        <v>326.23799999999989</v>
      </c>
    </row>
    <row r="94" spans="1:7" x14ac:dyDescent="0.25">
      <c r="A94" s="291">
        <f t="shared" si="74"/>
        <v>910</v>
      </c>
      <c r="B94" s="78">
        <f t="shared" si="65"/>
        <v>75</v>
      </c>
      <c r="C94" s="291">
        <f t="shared" si="71"/>
        <v>825</v>
      </c>
      <c r="D94" s="78">
        <f t="shared" si="72"/>
        <v>835</v>
      </c>
      <c r="E94" s="78">
        <f t="shared" si="75"/>
        <v>33</v>
      </c>
      <c r="F94" s="289">
        <f>Ziegler!M$15*A94%</f>
        <v>296.49619999999987</v>
      </c>
      <c r="G94" s="289">
        <f t="shared" si="73"/>
        <v>329.49619999999987</v>
      </c>
    </row>
    <row r="95" spans="1:7" x14ac:dyDescent="0.25">
      <c r="A95" s="291">
        <f t="shared" si="74"/>
        <v>920</v>
      </c>
      <c r="B95" s="78">
        <f t="shared" si="65"/>
        <v>75</v>
      </c>
      <c r="C95" s="291">
        <f t="shared" si="71"/>
        <v>835</v>
      </c>
      <c r="D95" s="78">
        <f t="shared" si="72"/>
        <v>845</v>
      </c>
      <c r="E95" s="78">
        <f t="shared" si="75"/>
        <v>33</v>
      </c>
      <c r="F95" s="289">
        <f>Ziegler!M$15*A95%</f>
        <v>299.75439999999986</v>
      </c>
      <c r="G95" s="289">
        <f t="shared" si="73"/>
        <v>332.75439999999986</v>
      </c>
    </row>
    <row r="96" spans="1:7" x14ac:dyDescent="0.25">
      <c r="A96" s="291">
        <f t="shared" si="74"/>
        <v>930</v>
      </c>
      <c r="B96" s="78">
        <f t="shared" si="65"/>
        <v>75</v>
      </c>
      <c r="C96" s="291">
        <f t="shared" si="71"/>
        <v>845</v>
      </c>
      <c r="D96" s="78">
        <f t="shared" si="72"/>
        <v>855</v>
      </c>
      <c r="E96" s="78">
        <f t="shared" si="75"/>
        <v>33</v>
      </c>
      <c r="F96" s="289">
        <f>Ziegler!M$15*A96%</f>
        <v>303.01259999999991</v>
      </c>
      <c r="G96" s="289">
        <f t="shared" si="73"/>
        <v>336.01259999999991</v>
      </c>
    </row>
    <row r="97" spans="1:7" x14ac:dyDescent="0.25">
      <c r="A97" s="291">
        <f t="shared" si="74"/>
        <v>940</v>
      </c>
      <c r="B97" s="78">
        <f t="shared" si="65"/>
        <v>75</v>
      </c>
      <c r="C97" s="291">
        <f t="shared" si="71"/>
        <v>855</v>
      </c>
      <c r="D97" s="78">
        <f t="shared" si="72"/>
        <v>865</v>
      </c>
      <c r="E97" s="78">
        <f t="shared" si="75"/>
        <v>33</v>
      </c>
      <c r="F97" s="289">
        <f>Ziegler!M$15*A97%</f>
        <v>306.27079999999989</v>
      </c>
      <c r="G97" s="289">
        <f t="shared" si="73"/>
        <v>339.27079999999989</v>
      </c>
    </row>
    <row r="98" spans="1:7" x14ac:dyDescent="0.25">
      <c r="A98" s="291">
        <f t="shared" si="74"/>
        <v>950</v>
      </c>
      <c r="B98" s="78">
        <f t="shared" si="65"/>
        <v>75</v>
      </c>
      <c r="C98" s="291">
        <f t="shared" si="71"/>
        <v>865</v>
      </c>
      <c r="D98" s="78">
        <f t="shared" si="72"/>
        <v>875</v>
      </c>
      <c r="E98" s="78">
        <f t="shared" si="75"/>
        <v>33</v>
      </c>
      <c r="F98" s="289">
        <f>Ziegler!M$15*A98%</f>
        <v>309.52899999999988</v>
      </c>
      <c r="G98" s="289">
        <f t="shared" si="73"/>
        <v>342.52899999999988</v>
      </c>
    </row>
    <row r="99" spans="1:7" x14ac:dyDescent="0.25">
      <c r="A99" s="291">
        <f t="shared" si="74"/>
        <v>960</v>
      </c>
      <c r="B99" s="78">
        <f t="shared" si="65"/>
        <v>75</v>
      </c>
      <c r="C99" s="291">
        <f t="shared" si="71"/>
        <v>875</v>
      </c>
      <c r="D99" s="78">
        <f t="shared" si="72"/>
        <v>885</v>
      </c>
      <c r="E99" s="78">
        <f t="shared" si="75"/>
        <v>33</v>
      </c>
      <c r="F99" s="289">
        <f>Ziegler!M$15*A99%</f>
        <v>312.78719999999987</v>
      </c>
      <c r="G99" s="289">
        <f t="shared" si="73"/>
        <v>345.78719999999987</v>
      </c>
    </row>
    <row r="100" spans="1:7" x14ac:dyDescent="0.25">
      <c r="A100" s="291">
        <f t="shared" si="74"/>
        <v>970</v>
      </c>
      <c r="B100" s="78">
        <f t="shared" si="65"/>
        <v>75</v>
      </c>
      <c r="C100" s="291">
        <f t="shared" si="71"/>
        <v>885</v>
      </c>
      <c r="D100" s="78">
        <f t="shared" si="72"/>
        <v>895</v>
      </c>
      <c r="E100" s="78">
        <f t="shared" si="75"/>
        <v>33</v>
      </c>
      <c r="F100" s="289">
        <f>Ziegler!M$15*A100%</f>
        <v>316.04539999999986</v>
      </c>
      <c r="G100" s="289">
        <f t="shared" si="73"/>
        <v>349.04539999999986</v>
      </c>
    </row>
    <row r="101" spans="1:7" x14ac:dyDescent="0.25">
      <c r="A101" s="291">
        <f t="shared" si="74"/>
        <v>980</v>
      </c>
      <c r="B101" s="78">
        <f t="shared" si="65"/>
        <v>75</v>
      </c>
      <c r="C101" s="291">
        <f t="shared" si="71"/>
        <v>895</v>
      </c>
      <c r="D101" s="78">
        <f t="shared" si="72"/>
        <v>905</v>
      </c>
      <c r="E101" s="78">
        <f t="shared" si="75"/>
        <v>33</v>
      </c>
      <c r="F101" s="289">
        <f>Ziegler!M$15*A101%</f>
        <v>319.3035999999999</v>
      </c>
      <c r="G101" s="289">
        <f t="shared" si="73"/>
        <v>352.3035999999999</v>
      </c>
    </row>
    <row r="102" spans="1:7" x14ac:dyDescent="0.25">
      <c r="A102" s="291">
        <f t="shared" si="74"/>
        <v>990</v>
      </c>
      <c r="B102" s="78">
        <f t="shared" si="65"/>
        <v>75</v>
      </c>
      <c r="C102" s="291">
        <f t="shared" si="71"/>
        <v>905</v>
      </c>
      <c r="D102" s="78">
        <f t="shared" si="72"/>
        <v>915</v>
      </c>
      <c r="E102" s="78">
        <f t="shared" si="75"/>
        <v>33</v>
      </c>
      <c r="F102" s="289">
        <f>Ziegler!M$15*A102%</f>
        <v>322.56179999999989</v>
      </c>
      <c r="G102" s="289">
        <f t="shared" si="73"/>
        <v>355.56179999999989</v>
      </c>
    </row>
    <row r="103" spans="1:7" x14ac:dyDescent="0.25">
      <c r="A103" s="291">
        <f t="shared" si="74"/>
        <v>1000</v>
      </c>
      <c r="B103" s="78">
        <f t="shared" si="65"/>
        <v>75</v>
      </c>
      <c r="C103" s="291">
        <f t="shared" si="71"/>
        <v>915</v>
      </c>
      <c r="D103" s="78">
        <f t="shared" si="72"/>
        <v>925</v>
      </c>
      <c r="E103" s="78">
        <f t="shared" si="75"/>
        <v>33</v>
      </c>
      <c r="F103" s="289">
        <f>Ziegler!M$15*A103%</f>
        <v>325.81999999999988</v>
      </c>
      <c r="G103" s="289">
        <f t="shared" si="73"/>
        <v>358.81999999999988</v>
      </c>
    </row>
  </sheetData>
  <mergeCells count="1">
    <mergeCell ref="A1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T132"/>
  <sheetViews>
    <sheetView workbookViewId="0">
      <selection activeCell="C5" sqref="C5"/>
    </sheetView>
  </sheetViews>
  <sheetFormatPr baseColWidth="10" defaultRowHeight="15" x14ac:dyDescent="0.25"/>
  <cols>
    <col min="1" max="16384" width="11.42578125" style="125"/>
  </cols>
  <sheetData>
    <row r="1" spans="1:20" ht="20.25" x14ac:dyDescent="0.3">
      <c r="A1" s="126"/>
      <c r="B1" s="126"/>
      <c r="C1" s="604" t="s">
        <v>130</v>
      </c>
      <c r="D1" s="604"/>
      <c r="E1" s="604"/>
      <c r="F1" s="605" t="s">
        <v>131</v>
      </c>
      <c r="G1" s="605"/>
      <c r="H1" s="605"/>
      <c r="I1" s="605"/>
      <c r="J1" s="606" t="s">
        <v>132</v>
      </c>
      <c r="K1" s="606"/>
      <c r="L1" s="607" t="s">
        <v>133</v>
      </c>
      <c r="M1" s="607"/>
      <c r="N1" s="607"/>
      <c r="O1" s="607"/>
      <c r="P1" s="607"/>
      <c r="Q1" s="607"/>
      <c r="R1" s="607"/>
    </row>
    <row r="2" spans="1:20" ht="21" thickBot="1" x14ac:dyDescent="0.3">
      <c r="A2" s="126"/>
      <c r="B2" s="126" t="s">
        <v>134</v>
      </c>
      <c r="C2" s="128"/>
      <c r="D2" s="129"/>
      <c r="E2" s="130"/>
      <c r="F2" s="131" t="s">
        <v>135</v>
      </c>
      <c r="G2" s="131"/>
      <c r="H2" s="131"/>
      <c r="I2" s="127"/>
      <c r="J2" s="127"/>
      <c r="K2" s="127"/>
      <c r="L2" s="127"/>
      <c r="M2" s="127"/>
      <c r="N2" s="127"/>
      <c r="O2" s="127"/>
      <c r="P2" s="127"/>
      <c r="Q2" s="127"/>
      <c r="R2" s="127"/>
    </row>
    <row r="3" spans="1:20" ht="27" thickTop="1" thickBot="1" x14ac:dyDescent="0.3">
      <c r="A3" s="132"/>
      <c r="B3" s="132" t="s">
        <v>136</v>
      </c>
      <c r="C3" s="608" t="s">
        <v>137</v>
      </c>
      <c r="D3" s="608"/>
      <c r="E3" s="608"/>
      <c r="F3" s="608"/>
      <c r="G3" s="608"/>
      <c r="H3" s="608"/>
      <c r="I3" s="608"/>
      <c r="J3" s="608"/>
      <c r="K3" s="608"/>
      <c r="L3" s="608"/>
      <c r="M3" s="609" t="s">
        <v>138</v>
      </c>
      <c r="N3" s="609"/>
      <c r="O3" s="609"/>
      <c r="P3" s="609"/>
      <c r="Q3" s="609"/>
      <c r="R3" s="609"/>
    </row>
    <row r="4" spans="1:20" ht="15.75" thickTop="1" x14ac:dyDescent="0.25">
      <c r="A4" s="610" t="s">
        <v>139</v>
      </c>
      <c r="B4" s="610" t="s">
        <v>139</v>
      </c>
      <c r="C4" s="133">
        <f t="shared" ref="C4:L4" si="0">AVERAGE(C8:C125)</f>
        <v>17.287164406779663</v>
      </c>
      <c r="D4" s="133">
        <f t="shared" si="0"/>
        <v>20.759265508474567</v>
      </c>
      <c r="E4" s="133">
        <f t="shared" si="0"/>
        <v>23.638592711864394</v>
      </c>
      <c r="F4" s="133">
        <f t="shared" si="0"/>
        <v>28.609608135593241</v>
      </c>
      <c r="G4" s="133">
        <f t="shared" si="0"/>
        <v>31.997611440677964</v>
      </c>
      <c r="H4" s="133">
        <f t="shared" si="0"/>
        <v>34.218113305084756</v>
      </c>
      <c r="I4" s="133">
        <f t="shared" si="0"/>
        <v>35.764321525423725</v>
      </c>
      <c r="J4" s="133">
        <f t="shared" si="0"/>
        <v>36.948980338983056</v>
      </c>
      <c r="K4" s="133">
        <f t="shared" si="0"/>
        <v>37.799025932203392</v>
      </c>
      <c r="L4" s="133">
        <f t="shared" si="0"/>
        <v>39.660467542372864</v>
      </c>
      <c r="M4" s="133">
        <f>AVERAGE(M8:M125)*2</f>
        <v>75.666681355932241</v>
      </c>
      <c r="N4" s="133">
        <f>AVERAGE(M8:M125)*3</f>
        <v>113.50002203389836</v>
      </c>
      <c r="O4" s="133">
        <f>AVERAGE(O8:O125)*4</f>
        <v>137.25471593220345</v>
      </c>
      <c r="P4" s="133">
        <f>AVERAGE(O8:O125)*5</f>
        <v>171.56839491525432</v>
      </c>
      <c r="Q4" s="133">
        <f>AVERAGE(Q8:Q125)</f>
        <v>31.622727288135593</v>
      </c>
      <c r="R4" s="133">
        <f>AVERAGE(R8:R125)</f>
        <v>29.02823025423729</v>
      </c>
    </row>
    <row r="5" spans="1:20" x14ac:dyDescent="0.25">
      <c r="A5" s="611" t="s">
        <v>325</v>
      </c>
      <c r="B5" s="611"/>
      <c r="C5" s="133">
        <f>C4*1.05</f>
        <v>18.151522627118649</v>
      </c>
      <c r="D5" s="133">
        <f t="shared" ref="D5:R5" si="1">D4*1.05</f>
        <v>21.797228783898294</v>
      </c>
      <c r="E5" s="133">
        <f t="shared" si="1"/>
        <v>24.820522347457615</v>
      </c>
      <c r="F5" s="133">
        <f t="shared" si="1"/>
        <v>30.040088542372903</v>
      </c>
      <c r="G5" s="133">
        <f t="shared" si="1"/>
        <v>33.597492012711861</v>
      </c>
      <c r="H5" s="133">
        <f t="shared" si="1"/>
        <v>35.929018970338994</v>
      </c>
      <c r="I5" s="133">
        <f t="shared" si="1"/>
        <v>37.552537601694915</v>
      </c>
      <c r="J5" s="133">
        <f t="shared" si="1"/>
        <v>38.796429355932212</v>
      </c>
      <c r="K5" s="133">
        <f t="shared" si="1"/>
        <v>39.688977228813563</v>
      </c>
      <c r="L5" s="133">
        <f t="shared" si="1"/>
        <v>41.643490919491505</v>
      </c>
      <c r="M5" s="133">
        <f t="shared" si="1"/>
        <v>79.450015423728857</v>
      </c>
      <c r="N5" s="133">
        <f t="shared" si="1"/>
        <v>119.17502313559328</v>
      </c>
      <c r="O5" s="133">
        <f t="shared" si="1"/>
        <v>144.11745172881362</v>
      </c>
      <c r="P5" s="133">
        <f t="shared" si="1"/>
        <v>180.14681466101703</v>
      </c>
      <c r="Q5" s="133">
        <f t="shared" si="1"/>
        <v>33.203863652542374</v>
      </c>
      <c r="R5" s="133">
        <f t="shared" si="1"/>
        <v>30.479641766949154</v>
      </c>
    </row>
    <row r="6" spans="1:20" ht="15.75" thickBot="1" x14ac:dyDescent="0.3">
      <c r="A6" s="610" t="s">
        <v>140</v>
      </c>
      <c r="B6" s="610"/>
      <c r="C6" s="133" t="s">
        <v>141</v>
      </c>
      <c r="D6" s="133" t="s">
        <v>142</v>
      </c>
      <c r="E6" s="133" t="s">
        <v>143</v>
      </c>
      <c r="F6" s="133" t="s">
        <v>144</v>
      </c>
      <c r="G6" s="133" t="s">
        <v>145</v>
      </c>
      <c r="H6" s="133" t="s">
        <v>146</v>
      </c>
      <c r="I6" s="133" t="s">
        <v>147</v>
      </c>
      <c r="J6" s="133" t="s">
        <v>148</v>
      </c>
      <c r="K6" s="133" t="s">
        <v>149</v>
      </c>
      <c r="L6" s="133" t="s">
        <v>150</v>
      </c>
      <c r="M6" s="133" t="s">
        <v>151</v>
      </c>
      <c r="N6" s="133" t="s">
        <v>152</v>
      </c>
      <c r="O6" s="133" t="s">
        <v>153</v>
      </c>
      <c r="P6" s="133" t="s">
        <v>154</v>
      </c>
      <c r="Q6" s="133"/>
      <c r="R6" s="133"/>
    </row>
    <row r="7" spans="1:20" ht="39" thickTop="1" x14ac:dyDescent="0.25">
      <c r="A7" s="603" t="s">
        <v>155</v>
      </c>
      <c r="B7" s="603"/>
      <c r="C7" s="134" t="s">
        <v>156</v>
      </c>
      <c r="D7" s="135" t="s">
        <v>157</v>
      </c>
      <c r="E7" s="135" t="s">
        <v>158</v>
      </c>
      <c r="F7" s="135" t="s">
        <v>159</v>
      </c>
      <c r="G7" s="135" t="s">
        <v>160</v>
      </c>
      <c r="H7" s="135" t="s">
        <v>161</v>
      </c>
      <c r="I7" s="135" t="s">
        <v>162</v>
      </c>
      <c r="J7" s="135" t="s">
        <v>163</v>
      </c>
      <c r="K7" s="135" t="s">
        <v>164</v>
      </c>
      <c r="L7" s="136" t="s">
        <v>165</v>
      </c>
      <c r="M7" s="137" t="s">
        <v>166</v>
      </c>
      <c r="N7" s="137"/>
      <c r="O7" s="138" t="s">
        <v>167</v>
      </c>
      <c r="P7" s="138"/>
      <c r="Q7" s="138" t="s">
        <v>168</v>
      </c>
      <c r="R7" s="139" t="s">
        <v>169</v>
      </c>
    </row>
    <row r="8" spans="1:20" x14ac:dyDescent="0.25">
      <c r="A8" s="140">
        <v>1</v>
      </c>
      <c r="B8" s="141" t="s">
        <v>170</v>
      </c>
      <c r="C8" s="142">
        <v>16.154599999999999</v>
      </c>
      <c r="D8" s="142">
        <v>19.931000000000001</v>
      </c>
      <c r="E8" s="142">
        <v>22.920649999999998</v>
      </c>
      <c r="F8" s="142">
        <v>28.501329999999999</v>
      </c>
      <c r="G8" s="142">
        <v>32.172829999999998</v>
      </c>
      <c r="H8" s="142">
        <v>34.522590000000001</v>
      </c>
      <c r="I8" s="142">
        <v>36.085599999999999</v>
      </c>
      <c r="J8" s="142">
        <v>37.312930000000001</v>
      </c>
      <c r="K8" s="142">
        <v>38.120660000000001</v>
      </c>
      <c r="L8" s="142">
        <v>40.103270000000002</v>
      </c>
      <c r="M8" s="142">
        <v>38.141640000000002</v>
      </c>
      <c r="N8" s="142"/>
      <c r="O8" s="142">
        <v>34.333770000000001</v>
      </c>
      <c r="P8" s="142"/>
      <c r="Q8" s="142">
        <v>31.669309999999999</v>
      </c>
      <c r="R8" s="142">
        <v>29.917480000000001</v>
      </c>
    </row>
    <row r="9" spans="1:20" x14ac:dyDescent="0.25">
      <c r="A9" s="143">
        <v>1</v>
      </c>
      <c r="B9" s="144" t="s">
        <v>171</v>
      </c>
      <c r="C9" s="145">
        <v>30.420999999999999</v>
      </c>
      <c r="D9" s="145">
        <v>34.197400000000002</v>
      </c>
      <c r="E9" s="145">
        <v>37.187049999999999</v>
      </c>
      <c r="F9" s="145">
        <v>42.76773</v>
      </c>
      <c r="G9" s="145">
        <v>46.439230000000002</v>
      </c>
      <c r="H9" s="145">
        <v>48.788989999999998</v>
      </c>
      <c r="I9" s="145">
        <v>50.351999999999997</v>
      </c>
      <c r="J9" s="145">
        <v>51.579329999999999</v>
      </c>
      <c r="K9" s="145">
        <v>52.387059999999998</v>
      </c>
      <c r="L9" s="145">
        <v>54.369669999999999</v>
      </c>
      <c r="M9" s="145">
        <v>52.40804</v>
      </c>
      <c r="N9" s="145"/>
      <c r="O9" s="145">
        <v>48.600169999999999</v>
      </c>
      <c r="P9" s="145"/>
      <c r="Q9" s="145">
        <v>45.93571</v>
      </c>
      <c r="R9" s="145">
        <v>44.183880000000002</v>
      </c>
    </row>
    <row r="10" spans="1:20" x14ac:dyDescent="0.25">
      <c r="A10" s="146">
        <v>2</v>
      </c>
      <c r="B10" s="147" t="s">
        <v>172</v>
      </c>
      <c r="C10" s="148">
        <v>13.89925</v>
      </c>
      <c r="D10" s="148">
        <v>17.08821</v>
      </c>
      <c r="E10" s="148">
        <v>19.637280000000001</v>
      </c>
      <c r="F10" s="148">
        <v>24.399740000000001</v>
      </c>
      <c r="G10" s="148">
        <v>27.494289999999999</v>
      </c>
      <c r="H10" s="148">
        <v>29.46641</v>
      </c>
      <c r="I10" s="148">
        <v>30.893049999999999</v>
      </c>
      <c r="J10" s="148">
        <v>32.151850000000003</v>
      </c>
      <c r="K10" s="148">
        <v>32.78125</v>
      </c>
      <c r="L10" s="148">
        <v>34.480629999999998</v>
      </c>
      <c r="M10" s="148">
        <v>32.40361</v>
      </c>
      <c r="N10" s="148"/>
      <c r="O10" s="148">
        <v>29.172689999999999</v>
      </c>
      <c r="P10" s="148"/>
      <c r="Q10" s="148">
        <v>26.83342</v>
      </c>
      <c r="R10" s="148">
        <v>25.301880000000001</v>
      </c>
    </row>
    <row r="11" spans="1:20" x14ac:dyDescent="0.25">
      <c r="A11" s="146">
        <v>3</v>
      </c>
      <c r="B11" s="149" t="s">
        <v>173</v>
      </c>
      <c r="C11" s="148">
        <v>13.039070000000001</v>
      </c>
      <c r="D11" s="148">
        <v>16.102150000000002</v>
      </c>
      <c r="E11" s="148">
        <v>18.546320000000001</v>
      </c>
      <c r="F11" s="148">
        <v>23.046530000000001</v>
      </c>
      <c r="G11" s="148">
        <v>25.994219999999999</v>
      </c>
      <c r="H11" s="148">
        <v>27.871929999999999</v>
      </c>
      <c r="I11" s="148">
        <v>29.23563</v>
      </c>
      <c r="J11" s="148">
        <v>30.43149</v>
      </c>
      <c r="K11" s="148">
        <v>31.0504</v>
      </c>
      <c r="L11" s="148">
        <v>32.676349999999999</v>
      </c>
      <c r="M11" s="148">
        <v>30.76717</v>
      </c>
      <c r="N11" s="148"/>
      <c r="O11" s="148">
        <v>27.683109999999999</v>
      </c>
      <c r="P11" s="148"/>
      <c r="Q11" s="148">
        <v>25.081589999999998</v>
      </c>
      <c r="R11" s="148">
        <v>22.815750000000001</v>
      </c>
      <c r="T11" s="125" t="s">
        <v>276</v>
      </c>
    </row>
    <row r="12" spans="1:20" x14ac:dyDescent="0.25">
      <c r="A12" s="146">
        <v>4</v>
      </c>
      <c r="B12" s="149" t="s">
        <v>174</v>
      </c>
      <c r="C12" s="148">
        <v>16.41685</v>
      </c>
      <c r="D12" s="148">
        <v>20.581379999999999</v>
      </c>
      <c r="E12" s="148">
        <v>26.29843</v>
      </c>
      <c r="F12" s="148">
        <v>31.1553</v>
      </c>
      <c r="G12" s="148">
        <v>36.641570000000002</v>
      </c>
      <c r="H12" s="148">
        <v>43.554479999999998</v>
      </c>
      <c r="I12" s="148">
        <v>46.31335</v>
      </c>
      <c r="J12" s="148">
        <v>47.236469999999997</v>
      </c>
      <c r="K12" s="148">
        <v>49.460349999999998</v>
      </c>
      <c r="L12" s="148">
        <v>51.642270000000003</v>
      </c>
      <c r="M12" s="148">
        <v>50.603760000000001</v>
      </c>
      <c r="N12" s="148"/>
      <c r="O12" s="148">
        <v>45.537089999999999</v>
      </c>
      <c r="P12" s="148"/>
      <c r="Q12" s="148">
        <v>44.425150000000002</v>
      </c>
      <c r="R12" s="148">
        <v>41.099820000000001</v>
      </c>
    </row>
    <row r="13" spans="1:20" x14ac:dyDescent="0.25">
      <c r="A13" s="143">
        <v>4</v>
      </c>
      <c r="B13" s="144" t="s">
        <v>171</v>
      </c>
      <c r="C13" s="145">
        <v>30.683250000000001</v>
      </c>
      <c r="D13" s="145">
        <v>34.84778</v>
      </c>
      <c r="E13" s="145">
        <v>40.564830000000001</v>
      </c>
      <c r="F13" s="145">
        <v>45.421700000000001</v>
      </c>
      <c r="G13" s="145">
        <v>50.907969999999999</v>
      </c>
      <c r="H13" s="145">
        <v>57.820880000000002</v>
      </c>
      <c r="I13" s="145">
        <v>60.579749999999997</v>
      </c>
      <c r="J13" s="145">
        <v>61.502870000000001</v>
      </c>
      <c r="K13" s="145">
        <v>63.726750000000003</v>
      </c>
      <c r="L13" s="145">
        <v>65.908670000000001</v>
      </c>
      <c r="M13" s="145">
        <v>64.870159999999998</v>
      </c>
      <c r="N13" s="145"/>
      <c r="O13" s="145">
        <v>59.803489999999996</v>
      </c>
      <c r="P13" s="145"/>
      <c r="Q13" s="145">
        <v>58.691549999999999</v>
      </c>
      <c r="R13" s="145">
        <v>55.366219999999998</v>
      </c>
    </row>
    <row r="14" spans="1:20" x14ac:dyDescent="0.25">
      <c r="A14" s="146">
        <v>5</v>
      </c>
      <c r="B14" s="149" t="s">
        <v>175</v>
      </c>
      <c r="C14" s="148">
        <v>16.070679999999999</v>
      </c>
      <c r="D14" s="148">
        <v>20.182759999999998</v>
      </c>
      <c r="E14" s="148">
        <v>25.794910000000002</v>
      </c>
      <c r="F14" s="148">
        <v>32.739289999999997</v>
      </c>
      <c r="G14" s="148">
        <v>36.00168</v>
      </c>
      <c r="H14" s="148">
        <v>42.830669999999998</v>
      </c>
      <c r="I14" s="148">
        <v>45.50562</v>
      </c>
      <c r="J14" s="148">
        <v>46.439230000000002</v>
      </c>
      <c r="K14" s="148">
        <v>48.663110000000003</v>
      </c>
      <c r="L14" s="148">
        <v>50.803069999999998</v>
      </c>
      <c r="M14" s="148">
        <v>49.827500000000001</v>
      </c>
      <c r="N14" s="148"/>
      <c r="O14" s="148">
        <v>44.844749999999998</v>
      </c>
      <c r="P14" s="148"/>
      <c r="Q14" s="148">
        <v>43.764279999999999</v>
      </c>
      <c r="R14" s="148">
        <v>40.501890000000003</v>
      </c>
    </row>
    <row r="15" spans="1:20" x14ac:dyDescent="0.25">
      <c r="A15" s="143">
        <v>5</v>
      </c>
      <c r="B15" s="144" t="s">
        <v>171</v>
      </c>
      <c r="C15" s="145">
        <v>30.33708</v>
      </c>
      <c r="D15" s="145">
        <v>34.449159999999999</v>
      </c>
      <c r="E15" s="145">
        <v>40.061309999999999</v>
      </c>
      <c r="F15" s="145">
        <v>47.005690000000001</v>
      </c>
      <c r="G15" s="145">
        <v>50.268079999999998</v>
      </c>
      <c r="H15" s="145">
        <v>57.097070000000002</v>
      </c>
      <c r="I15" s="145">
        <v>59.772019999999998</v>
      </c>
      <c r="J15" s="145">
        <v>60.705629999999999</v>
      </c>
      <c r="K15" s="145">
        <v>62.929510000000001</v>
      </c>
      <c r="L15" s="145">
        <v>65.069469999999995</v>
      </c>
      <c r="M15" s="145">
        <v>64.093900000000005</v>
      </c>
      <c r="N15" s="145"/>
      <c r="O15" s="145">
        <v>59.111150000000002</v>
      </c>
      <c r="P15" s="145"/>
      <c r="Q15" s="145">
        <v>58.030679999999997</v>
      </c>
      <c r="R15" s="145">
        <v>54.76829</v>
      </c>
    </row>
    <row r="16" spans="1:20" x14ac:dyDescent="0.25">
      <c r="A16" s="146">
        <v>6</v>
      </c>
      <c r="B16" s="149" t="s">
        <v>176</v>
      </c>
      <c r="C16" s="148">
        <v>17.339970000000001</v>
      </c>
      <c r="D16" s="148">
        <v>23.161919999999999</v>
      </c>
      <c r="E16" s="148">
        <v>27.861440000000002</v>
      </c>
      <c r="F16" s="148">
        <v>34.889740000000003</v>
      </c>
      <c r="G16" s="148">
        <v>39.799059999999997</v>
      </c>
      <c r="H16" s="148">
        <v>43.229289999999999</v>
      </c>
      <c r="I16" s="148">
        <v>45.725909999999999</v>
      </c>
      <c r="J16" s="148">
        <v>47.781950000000002</v>
      </c>
      <c r="K16" s="148">
        <v>49.323979999999999</v>
      </c>
      <c r="L16" s="148">
        <v>52.366079999999997</v>
      </c>
      <c r="M16" s="148">
        <v>51.044339999999998</v>
      </c>
      <c r="N16" s="148"/>
      <c r="O16" s="148">
        <v>45.93571</v>
      </c>
      <c r="P16" s="148"/>
      <c r="Q16" s="148">
        <v>43.879669999999997</v>
      </c>
      <c r="R16" s="148">
        <v>40.806100000000001</v>
      </c>
    </row>
    <row r="17" spans="1:18" x14ac:dyDescent="0.25">
      <c r="A17" s="150">
        <v>6</v>
      </c>
      <c r="B17" s="151" t="s">
        <v>177</v>
      </c>
      <c r="C17" s="145">
        <v>31.606369999999998</v>
      </c>
      <c r="D17" s="145">
        <v>37.428319999999999</v>
      </c>
      <c r="E17" s="145">
        <v>42.127839999999999</v>
      </c>
      <c r="F17" s="145">
        <v>49.156140000000001</v>
      </c>
      <c r="G17" s="145">
        <v>54.065460000000002</v>
      </c>
      <c r="H17" s="145">
        <v>57.495690000000003</v>
      </c>
      <c r="I17" s="145">
        <v>59.992310000000003</v>
      </c>
      <c r="J17" s="145">
        <v>62.048349999999999</v>
      </c>
      <c r="K17" s="145">
        <v>63.590380000000003</v>
      </c>
      <c r="L17" s="145">
        <v>66.632480000000001</v>
      </c>
      <c r="M17" s="145">
        <v>65.310739999999996</v>
      </c>
      <c r="N17" s="145"/>
      <c r="O17" s="145">
        <v>60.202109999999998</v>
      </c>
      <c r="P17" s="145"/>
      <c r="Q17" s="145">
        <v>58.146070000000002</v>
      </c>
      <c r="R17" s="145">
        <v>55.072499999999998</v>
      </c>
    </row>
    <row r="18" spans="1:18" x14ac:dyDescent="0.25">
      <c r="A18" s="146">
        <v>7</v>
      </c>
      <c r="B18" s="149" t="s">
        <v>178</v>
      </c>
      <c r="C18" s="148">
        <v>16.385380000000001</v>
      </c>
      <c r="D18" s="148">
        <v>20.53942</v>
      </c>
      <c r="E18" s="148">
        <v>23.864750000000001</v>
      </c>
      <c r="F18" s="148">
        <v>29.718170000000001</v>
      </c>
      <c r="G18" s="148">
        <v>33.630940000000002</v>
      </c>
      <c r="H18" s="148">
        <v>36.180010000000003</v>
      </c>
      <c r="I18" s="148">
        <v>37.921349999999997</v>
      </c>
      <c r="J18" s="148">
        <v>39.30603</v>
      </c>
      <c r="K18" s="148">
        <v>40.250129999999999</v>
      </c>
      <c r="L18" s="148">
        <v>42.442540000000001</v>
      </c>
      <c r="M18" s="148">
        <v>40.606789999999997</v>
      </c>
      <c r="N18" s="148"/>
      <c r="O18" s="148">
        <v>36.547159999999998</v>
      </c>
      <c r="P18" s="148"/>
      <c r="Q18" s="148">
        <v>33.547020000000003</v>
      </c>
      <c r="R18" s="148">
        <v>30.693739999999998</v>
      </c>
    </row>
    <row r="19" spans="1:18" x14ac:dyDescent="0.25">
      <c r="A19" s="143">
        <v>7</v>
      </c>
      <c r="B19" s="144" t="s">
        <v>171</v>
      </c>
      <c r="C19" s="145">
        <v>30.651779999999999</v>
      </c>
      <c r="D19" s="145">
        <v>34.805819999999997</v>
      </c>
      <c r="E19" s="145">
        <v>38.131149999999998</v>
      </c>
      <c r="F19" s="145">
        <v>43.984569999999998</v>
      </c>
      <c r="G19" s="145">
        <v>47.89734</v>
      </c>
      <c r="H19" s="145">
        <v>50.44641</v>
      </c>
      <c r="I19" s="145">
        <v>52.187750000000001</v>
      </c>
      <c r="J19" s="145">
        <v>53.572429999999997</v>
      </c>
      <c r="K19" s="145">
        <v>54.516530000000003</v>
      </c>
      <c r="L19" s="145">
        <v>56.708939999999998</v>
      </c>
      <c r="M19" s="145">
        <v>54.873190000000001</v>
      </c>
      <c r="N19" s="145"/>
      <c r="O19" s="145">
        <v>50.813560000000003</v>
      </c>
      <c r="P19" s="145"/>
      <c r="Q19" s="145">
        <v>47.813420000000001</v>
      </c>
      <c r="R19" s="145">
        <v>44.960140000000003</v>
      </c>
    </row>
    <row r="20" spans="1:18" x14ac:dyDescent="0.25">
      <c r="A20" s="146">
        <v>8</v>
      </c>
      <c r="B20" s="147" t="s">
        <v>179</v>
      </c>
      <c r="C20" s="148">
        <v>14.171989999999999</v>
      </c>
      <c r="D20" s="148">
        <v>17.654669999999999</v>
      </c>
      <c r="E20" s="148">
        <v>20.44501</v>
      </c>
      <c r="F20" s="148">
        <v>25.43825</v>
      </c>
      <c r="G20" s="148">
        <v>28.721620000000001</v>
      </c>
      <c r="H20" s="148">
        <v>30.840599999999998</v>
      </c>
      <c r="I20" s="148">
        <v>32.40361</v>
      </c>
      <c r="J20" s="148">
        <v>33.777799999999999</v>
      </c>
      <c r="K20" s="148">
        <v>34.501609999999999</v>
      </c>
      <c r="L20" s="148">
        <v>36.347850000000001</v>
      </c>
      <c r="M20" s="148">
        <v>34.344259999999998</v>
      </c>
      <c r="N20" s="148"/>
      <c r="O20" s="148">
        <v>30.91403</v>
      </c>
      <c r="P20" s="148"/>
      <c r="Q20" s="148">
        <v>28.207609999999999</v>
      </c>
      <c r="R20" s="148">
        <v>25.742460000000001</v>
      </c>
    </row>
    <row r="21" spans="1:18" x14ac:dyDescent="0.25">
      <c r="A21" s="146">
        <v>9</v>
      </c>
      <c r="B21" s="147" t="s">
        <v>180</v>
      </c>
      <c r="C21" s="148">
        <v>16.65812</v>
      </c>
      <c r="D21" s="148">
        <v>21.31568</v>
      </c>
      <c r="E21" s="148">
        <v>25.039629999999999</v>
      </c>
      <c r="F21" s="148">
        <v>31.23922</v>
      </c>
      <c r="G21" s="148">
        <v>35.445709999999998</v>
      </c>
      <c r="H21" s="148">
        <v>38.246540000000003</v>
      </c>
      <c r="I21" s="148">
        <v>40.208170000000003</v>
      </c>
      <c r="J21" s="148">
        <v>41.792160000000003</v>
      </c>
      <c r="K21" s="148">
        <v>42.914589999999997</v>
      </c>
      <c r="L21" s="148">
        <v>45.358759999999997</v>
      </c>
      <c r="M21" s="148">
        <v>43.669870000000003</v>
      </c>
      <c r="N21" s="148"/>
      <c r="O21" s="148">
        <v>39.295540000000003</v>
      </c>
      <c r="P21" s="148"/>
      <c r="Q21" s="148">
        <v>36.578629999999997</v>
      </c>
      <c r="R21" s="148">
        <v>33.662410000000001</v>
      </c>
    </row>
    <row r="22" spans="1:18" x14ac:dyDescent="0.25">
      <c r="A22" s="143">
        <v>9</v>
      </c>
      <c r="B22" s="144" t="s">
        <v>171</v>
      </c>
      <c r="C22" s="145">
        <v>30.924520000000001</v>
      </c>
      <c r="D22" s="145">
        <v>35.582079999999998</v>
      </c>
      <c r="E22" s="145">
        <v>39.30603</v>
      </c>
      <c r="F22" s="145">
        <v>45.50562</v>
      </c>
      <c r="G22" s="145">
        <v>49.712110000000003</v>
      </c>
      <c r="H22" s="145">
        <v>52.51294</v>
      </c>
      <c r="I22" s="145">
        <v>54.47457</v>
      </c>
      <c r="J22" s="145">
        <v>56.05856</v>
      </c>
      <c r="K22" s="145">
        <v>57.180990000000001</v>
      </c>
      <c r="L22" s="145">
        <v>59.625160000000001</v>
      </c>
      <c r="M22" s="145">
        <v>57.93627</v>
      </c>
      <c r="N22" s="145"/>
      <c r="O22" s="145">
        <v>53.56194</v>
      </c>
      <c r="P22" s="145"/>
      <c r="Q22" s="145">
        <v>50.845030000000001</v>
      </c>
      <c r="R22" s="145">
        <v>47.928809999999999</v>
      </c>
    </row>
    <row r="23" spans="1:18" x14ac:dyDescent="0.25">
      <c r="A23" s="146">
        <v>10</v>
      </c>
      <c r="B23" s="149" t="s">
        <v>181</v>
      </c>
      <c r="C23" s="148">
        <v>16.102150000000002</v>
      </c>
      <c r="D23" s="148">
        <v>18.09525</v>
      </c>
      <c r="E23" s="148">
        <v>21.724789999999999</v>
      </c>
      <c r="F23" s="148">
        <v>24.871790000000001</v>
      </c>
      <c r="G23" s="148">
        <v>25.794910000000002</v>
      </c>
      <c r="H23" s="148">
        <v>26.864889999999999</v>
      </c>
      <c r="I23" s="148">
        <v>28.501329999999999</v>
      </c>
      <c r="J23" s="148">
        <v>29.917480000000001</v>
      </c>
      <c r="K23" s="148">
        <v>31.165790000000001</v>
      </c>
      <c r="L23" s="148">
        <v>33.379179999999998</v>
      </c>
      <c r="M23" s="148">
        <v>32.791739999999997</v>
      </c>
      <c r="N23" s="148"/>
      <c r="O23" s="148">
        <v>29.508369999999999</v>
      </c>
      <c r="P23" s="148"/>
      <c r="Q23" s="148">
        <v>28.88946</v>
      </c>
      <c r="R23" s="148">
        <v>23.8123</v>
      </c>
    </row>
    <row r="24" spans="1:18" x14ac:dyDescent="0.25">
      <c r="A24" s="152">
        <v>11</v>
      </c>
      <c r="B24" s="147" t="s">
        <v>182</v>
      </c>
      <c r="C24" s="148">
        <v>15.871370000000001</v>
      </c>
      <c r="D24" s="148">
        <v>20.29815</v>
      </c>
      <c r="E24" s="148">
        <v>23.843769999999999</v>
      </c>
      <c r="F24" s="148">
        <v>29.749639999999999</v>
      </c>
      <c r="G24" s="148">
        <v>33.756819999999998</v>
      </c>
      <c r="H24" s="148">
        <v>36.421280000000003</v>
      </c>
      <c r="I24" s="148">
        <v>38.298990000000003</v>
      </c>
      <c r="J24" s="148">
        <v>39.799059999999997</v>
      </c>
      <c r="K24" s="148">
        <v>40.869039999999998</v>
      </c>
      <c r="L24" s="148">
        <v>43.19782</v>
      </c>
      <c r="M24" s="148">
        <v>41.582360000000001</v>
      </c>
      <c r="N24" s="148"/>
      <c r="O24" s="148">
        <v>37.428319999999999</v>
      </c>
      <c r="P24" s="148"/>
      <c r="Q24" s="148">
        <v>34.837290000000003</v>
      </c>
      <c r="R24" s="148">
        <v>32.05744</v>
      </c>
    </row>
    <row r="25" spans="1:18" x14ac:dyDescent="0.25">
      <c r="A25" s="152">
        <v>12</v>
      </c>
      <c r="B25" s="147" t="s">
        <v>183</v>
      </c>
      <c r="C25" s="148">
        <v>13.637</v>
      </c>
      <c r="D25" s="148">
        <v>18.084759999999999</v>
      </c>
      <c r="E25" s="148">
        <v>21.69332</v>
      </c>
      <c r="F25" s="148">
        <v>27.148119999999999</v>
      </c>
      <c r="G25" s="148">
        <v>30.90354</v>
      </c>
      <c r="H25" s="148">
        <v>33.515549999999998</v>
      </c>
      <c r="I25" s="148">
        <v>35.51914</v>
      </c>
      <c r="J25" s="148">
        <v>37.29195</v>
      </c>
      <c r="K25" s="148">
        <v>38.414380000000001</v>
      </c>
      <c r="L25" s="148">
        <v>40.75365</v>
      </c>
      <c r="M25" s="148">
        <v>39.337499999999999</v>
      </c>
      <c r="N25" s="148"/>
      <c r="O25" s="148">
        <v>35.403750000000002</v>
      </c>
      <c r="P25" s="148"/>
      <c r="Q25" s="148">
        <v>33.662410000000001</v>
      </c>
      <c r="R25" s="148">
        <v>31.260200000000001</v>
      </c>
    </row>
    <row r="26" spans="1:18" x14ac:dyDescent="0.25">
      <c r="A26" s="146">
        <v>13</v>
      </c>
      <c r="B26" s="149" t="s">
        <v>184</v>
      </c>
      <c r="C26" s="148">
        <v>16.448319999999999</v>
      </c>
      <c r="D26" s="148">
        <v>21.41009</v>
      </c>
      <c r="E26" s="148">
        <v>25.406780000000001</v>
      </c>
      <c r="F26" s="148">
        <v>31.742740000000001</v>
      </c>
      <c r="G26" s="148">
        <v>36.096089999999997</v>
      </c>
      <c r="H26" s="148">
        <v>39.054270000000002</v>
      </c>
      <c r="I26" s="148">
        <v>41.173250000000003</v>
      </c>
      <c r="J26" s="148">
        <v>42.893610000000002</v>
      </c>
      <c r="K26" s="148">
        <v>44.141919999999999</v>
      </c>
      <c r="L26" s="148">
        <v>46.74344</v>
      </c>
      <c r="M26" s="148">
        <v>45.243369999999999</v>
      </c>
      <c r="N26" s="148"/>
      <c r="O26" s="148">
        <v>40.722180000000002</v>
      </c>
      <c r="P26" s="148"/>
      <c r="Q26" s="148">
        <v>38.330460000000002</v>
      </c>
      <c r="R26" s="148">
        <v>35.435220000000001</v>
      </c>
    </row>
    <row r="27" spans="1:18" x14ac:dyDescent="0.25">
      <c r="A27" s="150">
        <v>13</v>
      </c>
      <c r="B27" s="151" t="s">
        <v>185</v>
      </c>
      <c r="C27" s="145">
        <v>21.798220000000001</v>
      </c>
      <c r="D27" s="145">
        <v>26.759989999999998</v>
      </c>
      <c r="E27" s="145">
        <v>30.756679999999999</v>
      </c>
      <c r="F27" s="145">
        <v>37.092640000000003</v>
      </c>
      <c r="G27" s="145">
        <v>41.445990000000002</v>
      </c>
      <c r="H27" s="145">
        <v>44.404170000000001</v>
      </c>
      <c r="I27" s="145">
        <v>46.523150000000001</v>
      </c>
      <c r="J27" s="145">
        <v>48.243510000000001</v>
      </c>
      <c r="K27" s="145">
        <v>49.491819999999997</v>
      </c>
      <c r="L27" s="145">
        <v>52.093339999999998</v>
      </c>
      <c r="M27" s="145">
        <v>50.593269999999997</v>
      </c>
      <c r="N27" s="145"/>
      <c r="O27" s="145">
        <v>46.07208</v>
      </c>
      <c r="P27" s="145"/>
      <c r="Q27" s="145">
        <v>43.68036</v>
      </c>
      <c r="R27" s="145">
        <v>40.785119999999999</v>
      </c>
    </row>
    <row r="28" spans="1:18" x14ac:dyDescent="0.25">
      <c r="A28" s="146">
        <v>14</v>
      </c>
      <c r="B28" s="149" t="s">
        <v>186</v>
      </c>
      <c r="C28" s="148">
        <v>13.15446</v>
      </c>
      <c r="D28" s="148">
        <v>15.18952</v>
      </c>
      <c r="E28" s="148">
        <v>16.763020000000001</v>
      </c>
      <c r="F28" s="148">
        <v>20.696770000000001</v>
      </c>
      <c r="G28" s="148">
        <v>23.13045</v>
      </c>
      <c r="H28" s="148">
        <v>24.515129999999999</v>
      </c>
      <c r="I28" s="148">
        <v>25.301880000000001</v>
      </c>
      <c r="J28" s="148">
        <v>25.86834</v>
      </c>
      <c r="K28" s="148">
        <v>26.130590000000002</v>
      </c>
      <c r="L28" s="148">
        <v>27.221550000000001</v>
      </c>
      <c r="M28" s="148">
        <v>25.165510000000001</v>
      </c>
      <c r="N28" s="148"/>
      <c r="O28" s="148">
        <v>22.64791</v>
      </c>
      <c r="P28" s="148"/>
      <c r="Q28" s="148">
        <v>19.217680000000001</v>
      </c>
      <c r="R28" s="148">
        <v>16.972819999999999</v>
      </c>
    </row>
    <row r="29" spans="1:18" x14ac:dyDescent="0.25">
      <c r="A29" s="146">
        <v>15</v>
      </c>
      <c r="B29" s="149" t="s">
        <v>187</v>
      </c>
      <c r="C29" s="148">
        <v>12.89221</v>
      </c>
      <c r="D29" s="148">
        <v>17.025269999999999</v>
      </c>
      <c r="E29" s="148">
        <v>20.371580000000002</v>
      </c>
      <c r="F29" s="148">
        <v>25.48021</v>
      </c>
      <c r="G29" s="148">
        <v>28.99436</v>
      </c>
      <c r="H29" s="148">
        <v>31.417549999999999</v>
      </c>
      <c r="I29" s="148">
        <v>33.274279999999997</v>
      </c>
      <c r="J29" s="148">
        <v>34.910719999999998</v>
      </c>
      <c r="K29" s="148">
        <v>35.94923</v>
      </c>
      <c r="L29" s="148">
        <v>38.120660000000001</v>
      </c>
      <c r="M29" s="148">
        <v>36.746470000000002</v>
      </c>
      <c r="N29" s="148"/>
      <c r="O29" s="148">
        <v>33.064480000000003</v>
      </c>
      <c r="P29" s="148"/>
      <c r="Q29" s="148">
        <v>31.365100000000002</v>
      </c>
      <c r="R29" s="148">
        <v>29.08877</v>
      </c>
    </row>
    <row r="30" spans="1:18" x14ac:dyDescent="0.25">
      <c r="A30" s="146">
        <v>16</v>
      </c>
      <c r="B30" s="149" t="s">
        <v>188</v>
      </c>
      <c r="C30" s="148">
        <v>13.427199999999999</v>
      </c>
      <c r="D30" s="148">
        <v>16.196560000000002</v>
      </c>
      <c r="E30" s="148">
        <v>18.409949999999998</v>
      </c>
      <c r="F30" s="148">
        <v>22.826239999999999</v>
      </c>
      <c r="G30" s="148">
        <v>25.648050000000001</v>
      </c>
      <c r="H30" s="148">
        <v>27.389389999999999</v>
      </c>
      <c r="I30" s="148">
        <v>28.616720000000001</v>
      </c>
      <c r="J30" s="148">
        <v>29.70768</v>
      </c>
      <c r="K30" s="148">
        <v>30.200710000000001</v>
      </c>
      <c r="L30" s="148">
        <v>31.6798</v>
      </c>
      <c r="M30" s="148">
        <v>29.539840000000002</v>
      </c>
      <c r="N30" s="148"/>
      <c r="O30" s="148">
        <v>26.581659999999999</v>
      </c>
      <c r="P30" s="148"/>
      <c r="Q30" s="148">
        <v>23.602499999999999</v>
      </c>
      <c r="R30" s="148">
        <v>21.284210000000002</v>
      </c>
    </row>
    <row r="31" spans="1:18" x14ac:dyDescent="0.25">
      <c r="A31" s="146">
        <v>17</v>
      </c>
      <c r="B31" s="149" t="s">
        <v>189</v>
      </c>
      <c r="C31" s="148">
        <v>14.40277</v>
      </c>
      <c r="D31" s="148">
        <v>16.9938</v>
      </c>
      <c r="E31" s="148">
        <v>19.00788</v>
      </c>
      <c r="F31" s="148">
        <v>23.539560000000002</v>
      </c>
      <c r="G31" s="148">
        <v>26.39284</v>
      </c>
      <c r="H31" s="148">
        <v>28.092220000000001</v>
      </c>
      <c r="I31" s="148">
        <v>29.120239999999999</v>
      </c>
      <c r="J31" s="148">
        <v>29.886009999999999</v>
      </c>
      <c r="K31" s="148">
        <v>30.316099999999999</v>
      </c>
      <c r="L31" s="148">
        <v>31.700780000000002</v>
      </c>
      <c r="M31" s="148">
        <v>29.602779999999999</v>
      </c>
      <c r="N31" s="148"/>
      <c r="O31" s="148">
        <v>26.644600000000001</v>
      </c>
      <c r="P31" s="148"/>
      <c r="Q31" s="148">
        <v>23.172409999999999</v>
      </c>
      <c r="R31" s="148">
        <v>20.696770000000001</v>
      </c>
    </row>
    <row r="32" spans="1:18" x14ac:dyDescent="0.25">
      <c r="A32" s="150">
        <v>17</v>
      </c>
      <c r="B32" s="151" t="s">
        <v>190</v>
      </c>
      <c r="C32" s="145">
        <v>28.669170000000001</v>
      </c>
      <c r="D32" s="145">
        <v>31.260200000000001</v>
      </c>
      <c r="E32" s="145">
        <v>33.274279999999997</v>
      </c>
      <c r="F32" s="145">
        <v>37.805959999999999</v>
      </c>
      <c r="G32" s="145">
        <v>40.659239999999997</v>
      </c>
      <c r="H32" s="145">
        <v>42.358620000000002</v>
      </c>
      <c r="I32" s="145">
        <v>43.38664</v>
      </c>
      <c r="J32" s="145">
        <v>44.152410000000003</v>
      </c>
      <c r="K32" s="145">
        <v>44.582500000000003</v>
      </c>
      <c r="L32" s="145">
        <v>45.967179999999999</v>
      </c>
      <c r="M32" s="145">
        <v>43.86918</v>
      </c>
      <c r="N32" s="145"/>
      <c r="O32" s="145">
        <v>40.911000000000001</v>
      </c>
      <c r="P32" s="145"/>
      <c r="Q32" s="145">
        <v>37.438809999999997</v>
      </c>
      <c r="R32" s="145">
        <v>34.963169999999998</v>
      </c>
    </row>
    <row r="33" spans="1:18" x14ac:dyDescent="0.25">
      <c r="A33" s="146">
        <v>18</v>
      </c>
      <c r="B33" s="149" t="s">
        <v>191</v>
      </c>
      <c r="C33" s="148">
        <v>12.61947</v>
      </c>
      <c r="D33" s="148">
        <v>15.325889999999999</v>
      </c>
      <c r="E33" s="148">
        <v>17.486830000000001</v>
      </c>
      <c r="F33" s="148">
        <v>21.703810000000001</v>
      </c>
      <c r="G33" s="148">
        <v>24.410229999999999</v>
      </c>
      <c r="H33" s="148">
        <v>26.099119999999999</v>
      </c>
      <c r="I33" s="148">
        <v>27.30547</v>
      </c>
      <c r="J33" s="148">
        <v>28.36496</v>
      </c>
      <c r="K33" s="148">
        <v>28.868480000000002</v>
      </c>
      <c r="L33" s="148">
        <v>30.316099999999999</v>
      </c>
      <c r="M33" s="148">
        <v>28.354469999999999</v>
      </c>
      <c r="N33" s="148"/>
      <c r="O33" s="148">
        <v>25.511679999999998</v>
      </c>
      <c r="P33" s="148"/>
      <c r="Q33" s="148">
        <v>22.79477</v>
      </c>
      <c r="R33" s="148">
        <v>20.623339999999999</v>
      </c>
    </row>
    <row r="34" spans="1:18" x14ac:dyDescent="0.25">
      <c r="A34" s="146">
        <v>19</v>
      </c>
      <c r="B34" s="149" t="s">
        <v>192</v>
      </c>
      <c r="C34" s="148">
        <v>11.822229999999999</v>
      </c>
      <c r="D34" s="148">
        <v>15.07413</v>
      </c>
      <c r="E34" s="148">
        <v>17.686140000000002</v>
      </c>
      <c r="F34" s="148">
        <v>22.049980000000001</v>
      </c>
      <c r="G34" s="148">
        <v>24.976690000000001</v>
      </c>
      <c r="H34" s="148">
        <v>26.917339999999999</v>
      </c>
      <c r="I34" s="148">
        <v>28.375450000000001</v>
      </c>
      <c r="J34" s="148">
        <v>29.65523</v>
      </c>
      <c r="K34" s="148">
        <v>30.400020000000001</v>
      </c>
      <c r="L34" s="148">
        <v>32.10989</v>
      </c>
      <c r="M34" s="148">
        <v>30.588840000000001</v>
      </c>
      <c r="N34" s="148"/>
      <c r="O34" s="148">
        <v>27.536249999999999</v>
      </c>
      <c r="P34" s="148"/>
      <c r="Q34" s="148">
        <v>25.543150000000001</v>
      </c>
      <c r="R34" s="148">
        <v>23.47662</v>
      </c>
    </row>
    <row r="35" spans="1:18" x14ac:dyDescent="0.25">
      <c r="A35" s="146">
        <v>20</v>
      </c>
      <c r="B35" s="149" t="s">
        <v>193</v>
      </c>
      <c r="C35" s="148">
        <v>49.785539999999997</v>
      </c>
      <c r="D35" s="148">
        <v>61.807079999999999</v>
      </c>
      <c r="E35" s="148">
        <v>72.087280000000007</v>
      </c>
      <c r="F35" s="148">
        <v>73.409019999999998</v>
      </c>
      <c r="G35" s="148">
        <v>81.748570000000001</v>
      </c>
      <c r="H35" s="148">
        <v>82.241600000000005</v>
      </c>
      <c r="I35" s="148">
        <v>90.172039999999996</v>
      </c>
      <c r="J35" s="148">
        <v>90.119590000000002</v>
      </c>
      <c r="K35" s="148">
        <v>97.976600000000005</v>
      </c>
      <c r="L35" s="148">
        <v>100.69351</v>
      </c>
      <c r="M35" s="148">
        <v>94.011380000000003</v>
      </c>
      <c r="N35" s="148"/>
      <c r="O35" s="148">
        <v>84.612340000000003</v>
      </c>
      <c r="P35" s="148"/>
      <c r="Q35" s="148">
        <v>85.892120000000006</v>
      </c>
      <c r="R35" s="148">
        <v>73.985969999999995</v>
      </c>
    </row>
    <row r="36" spans="1:18" x14ac:dyDescent="0.25">
      <c r="A36" s="146">
        <v>21</v>
      </c>
      <c r="B36" s="149" t="s">
        <v>194</v>
      </c>
      <c r="C36" s="148">
        <v>13.595040000000001</v>
      </c>
      <c r="D36" s="148">
        <v>17.014779999999998</v>
      </c>
      <c r="E36" s="148">
        <v>19.77365</v>
      </c>
      <c r="F36" s="148">
        <v>24.609539999999999</v>
      </c>
      <c r="G36" s="148">
        <v>27.808990000000001</v>
      </c>
      <c r="H36" s="148">
        <v>29.8965</v>
      </c>
      <c r="I36" s="148">
        <v>31.428039999999999</v>
      </c>
      <c r="J36" s="148">
        <v>32.78125</v>
      </c>
      <c r="K36" s="148">
        <v>33.515549999999998</v>
      </c>
      <c r="L36" s="148">
        <v>35.340809999999998</v>
      </c>
      <c r="M36" s="148">
        <v>33.45261</v>
      </c>
      <c r="N36" s="148"/>
      <c r="O36" s="148">
        <v>30.106300000000001</v>
      </c>
      <c r="P36" s="148"/>
      <c r="Q36" s="148">
        <v>27.588699999999999</v>
      </c>
      <c r="R36" s="148">
        <v>25.217960000000001</v>
      </c>
    </row>
    <row r="37" spans="1:18" x14ac:dyDescent="0.25">
      <c r="A37" s="146">
        <v>22</v>
      </c>
      <c r="B37" s="149" t="s">
        <v>195</v>
      </c>
      <c r="C37" s="148">
        <v>11.61243</v>
      </c>
      <c r="D37" s="148">
        <v>13.29083</v>
      </c>
      <c r="E37" s="148">
        <v>14.57061</v>
      </c>
      <c r="F37" s="148">
        <v>17.979859999999999</v>
      </c>
      <c r="G37" s="148">
        <v>20.05688</v>
      </c>
      <c r="H37" s="148">
        <v>21.21078</v>
      </c>
      <c r="I37" s="148">
        <v>21.850670000000001</v>
      </c>
      <c r="J37" s="148">
        <v>22.301739999999999</v>
      </c>
      <c r="K37" s="148">
        <v>22.490559999999999</v>
      </c>
      <c r="L37" s="148">
        <v>23.392700000000001</v>
      </c>
      <c r="M37" s="148">
        <v>21.514990000000001</v>
      </c>
      <c r="N37" s="148"/>
      <c r="O37" s="148">
        <v>19.364540000000002</v>
      </c>
      <c r="P37" s="148"/>
      <c r="Q37" s="148">
        <v>16.249009999999998</v>
      </c>
      <c r="R37" s="148">
        <v>14.266400000000001</v>
      </c>
    </row>
    <row r="38" spans="1:18" x14ac:dyDescent="0.25">
      <c r="A38" s="146">
        <v>23</v>
      </c>
      <c r="B38" s="149" t="s">
        <v>196</v>
      </c>
      <c r="C38" s="148">
        <v>13.332789999999999</v>
      </c>
      <c r="D38" s="148">
        <v>16.12313</v>
      </c>
      <c r="E38" s="148">
        <v>18.326029999999999</v>
      </c>
      <c r="F38" s="148">
        <v>22.742319999999999</v>
      </c>
      <c r="G38" s="148">
        <v>25.606090000000002</v>
      </c>
      <c r="H38" s="148">
        <v>27.378900000000002</v>
      </c>
      <c r="I38" s="148">
        <v>28.522310000000001</v>
      </c>
      <c r="J38" s="148">
        <v>29.403469999999999</v>
      </c>
      <c r="K38" s="148">
        <v>29.94895</v>
      </c>
      <c r="L38" s="148">
        <v>31.428039999999999</v>
      </c>
      <c r="M38" s="148">
        <v>29.66572</v>
      </c>
      <c r="N38" s="148"/>
      <c r="O38" s="148">
        <v>26.697050000000001</v>
      </c>
      <c r="P38" s="148"/>
      <c r="Q38" s="148">
        <v>23.80181</v>
      </c>
      <c r="R38" s="148">
        <v>21.5045</v>
      </c>
    </row>
    <row r="39" spans="1:18" x14ac:dyDescent="0.25">
      <c r="A39" s="146">
        <v>24</v>
      </c>
      <c r="B39" s="149" t="s">
        <v>197</v>
      </c>
      <c r="C39" s="148">
        <v>12.850250000000001</v>
      </c>
      <c r="D39" s="148">
        <v>15.944800000000001</v>
      </c>
      <c r="E39" s="148">
        <v>18.420439999999999</v>
      </c>
      <c r="F39" s="148">
        <v>22.910160000000001</v>
      </c>
      <c r="G39" s="148">
        <v>25.857849999999999</v>
      </c>
      <c r="H39" s="148">
        <v>27.756540000000001</v>
      </c>
      <c r="I39" s="148">
        <v>29.13073</v>
      </c>
      <c r="J39" s="148">
        <v>30.358060000000002</v>
      </c>
      <c r="K39" s="148">
        <v>30.997949999999999</v>
      </c>
      <c r="L39" s="148">
        <v>32.644880000000001</v>
      </c>
      <c r="M39" s="148">
        <v>30.798639999999999</v>
      </c>
      <c r="N39" s="148"/>
      <c r="O39" s="148">
        <v>27.714580000000002</v>
      </c>
      <c r="P39" s="148"/>
      <c r="Q39" s="148">
        <v>25.217960000000001</v>
      </c>
      <c r="R39" s="148">
        <v>22.99408</v>
      </c>
    </row>
    <row r="40" spans="1:18" x14ac:dyDescent="0.25">
      <c r="A40" s="146">
        <v>25</v>
      </c>
      <c r="B40" s="149" t="s">
        <v>198</v>
      </c>
      <c r="C40" s="148">
        <v>13.56357</v>
      </c>
      <c r="D40" s="148">
        <v>17.5183</v>
      </c>
      <c r="E40" s="148">
        <v>20.707260000000002</v>
      </c>
      <c r="F40" s="148">
        <v>25.847360000000002</v>
      </c>
      <c r="G40" s="148">
        <v>29.33004</v>
      </c>
      <c r="H40" s="148">
        <v>31.6798</v>
      </c>
      <c r="I40" s="148">
        <v>33.45261</v>
      </c>
      <c r="J40" s="148">
        <v>35.015619999999998</v>
      </c>
      <c r="K40" s="148">
        <v>35.959719999999997</v>
      </c>
      <c r="L40" s="148">
        <v>38.036740000000002</v>
      </c>
      <c r="M40" s="148">
        <v>36.410789999999999</v>
      </c>
      <c r="N40" s="148"/>
      <c r="O40" s="148">
        <v>32.770760000000003</v>
      </c>
      <c r="P40" s="148"/>
      <c r="Q40" s="148">
        <v>30.662269999999999</v>
      </c>
      <c r="R40" s="148">
        <v>28.281040000000001</v>
      </c>
    </row>
    <row r="41" spans="1:18" x14ac:dyDescent="0.25">
      <c r="A41" s="146">
        <v>26</v>
      </c>
      <c r="B41" s="149" t="s">
        <v>199</v>
      </c>
      <c r="C41" s="148">
        <v>15.294420000000001</v>
      </c>
      <c r="D41" s="148">
        <v>19.742180000000001</v>
      </c>
      <c r="E41" s="148">
        <v>23.350740000000002</v>
      </c>
      <c r="F41" s="148">
        <v>29.141220000000001</v>
      </c>
      <c r="G41" s="148">
        <v>33.064480000000003</v>
      </c>
      <c r="H41" s="148">
        <v>35.70796</v>
      </c>
      <c r="I41" s="148">
        <v>37.711550000000003</v>
      </c>
      <c r="J41" s="148">
        <v>39.484360000000002</v>
      </c>
      <c r="K41" s="148">
        <v>40.543849999999999</v>
      </c>
      <c r="L41" s="148">
        <v>42.883119999999998</v>
      </c>
      <c r="M41" s="148">
        <v>41.047370000000001</v>
      </c>
      <c r="N41" s="148"/>
      <c r="O41" s="148">
        <v>36.945779999999999</v>
      </c>
      <c r="P41" s="148"/>
      <c r="Q41" s="148">
        <v>34.575040000000001</v>
      </c>
      <c r="R41" s="148">
        <v>31.889600000000002</v>
      </c>
    </row>
    <row r="42" spans="1:18" x14ac:dyDescent="0.25">
      <c r="A42" s="143">
        <v>26</v>
      </c>
      <c r="B42" s="144" t="s">
        <v>171</v>
      </c>
      <c r="C42" s="145">
        <v>29.56082</v>
      </c>
      <c r="D42" s="145">
        <v>34.008580000000002</v>
      </c>
      <c r="E42" s="145">
        <v>37.617139999999999</v>
      </c>
      <c r="F42" s="145">
        <v>43.407620000000001</v>
      </c>
      <c r="G42" s="145">
        <v>47.330880000000001</v>
      </c>
      <c r="H42" s="145">
        <v>49.974359999999997</v>
      </c>
      <c r="I42" s="145">
        <v>51.97795</v>
      </c>
      <c r="J42" s="145">
        <v>53.75076</v>
      </c>
      <c r="K42" s="145">
        <v>54.810250000000003</v>
      </c>
      <c r="L42" s="145">
        <v>57.149520000000003</v>
      </c>
      <c r="M42" s="145">
        <v>55.313769999999998</v>
      </c>
      <c r="N42" s="145"/>
      <c r="O42" s="145">
        <v>51.212179999999996</v>
      </c>
      <c r="P42" s="145"/>
      <c r="Q42" s="145">
        <v>48.841439999999999</v>
      </c>
      <c r="R42" s="145">
        <v>46.155999999999999</v>
      </c>
    </row>
    <row r="43" spans="1:18" x14ac:dyDescent="0.25">
      <c r="A43" s="146">
        <v>27</v>
      </c>
      <c r="B43" s="149" t="s">
        <v>200</v>
      </c>
      <c r="C43" s="148">
        <v>12.682410000000001</v>
      </c>
      <c r="D43" s="148">
        <v>15.11609</v>
      </c>
      <c r="E43" s="148">
        <v>17.046250000000001</v>
      </c>
      <c r="F43" s="148">
        <v>21.11637</v>
      </c>
      <c r="G43" s="148">
        <v>23.675930000000001</v>
      </c>
      <c r="H43" s="148">
        <v>25.228449999999999</v>
      </c>
      <c r="I43" s="148">
        <v>26.308920000000001</v>
      </c>
      <c r="J43" s="148">
        <v>27.26351</v>
      </c>
      <c r="K43" s="148">
        <v>27.65164</v>
      </c>
      <c r="L43" s="148">
        <v>28.962890000000002</v>
      </c>
      <c r="M43" s="148">
        <v>26.854399999999998</v>
      </c>
      <c r="N43" s="148"/>
      <c r="O43" s="148">
        <v>24.168959999999998</v>
      </c>
      <c r="P43" s="148"/>
      <c r="Q43" s="148">
        <v>21.21078</v>
      </c>
      <c r="R43" s="148">
        <v>19.028860000000002</v>
      </c>
    </row>
    <row r="44" spans="1:18" x14ac:dyDescent="0.25">
      <c r="A44" s="146">
        <v>28</v>
      </c>
      <c r="B44" s="149" t="s">
        <v>201</v>
      </c>
      <c r="C44" s="148">
        <v>13.595040000000001</v>
      </c>
      <c r="D44" s="148">
        <v>15.944800000000001</v>
      </c>
      <c r="E44" s="148">
        <v>17.770060000000001</v>
      </c>
      <c r="F44" s="148">
        <v>21.98704</v>
      </c>
      <c r="G44" s="148">
        <v>24.62003</v>
      </c>
      <c r="H44" s="148">
        <v>26.183039999999998</v>
      </c>
      <c r="I44" s="148">
        <v>27.106159999999999</v>
      </c>
      <c r="J44" s="148">
        <v>27.798500000000001</v>
      </c>
      <c r="K44" s="148">
        <v>28.155159999999999</v>
      </c>
      <c r="L44" s="148">
        <v>29.413959999999999</v>
      </c>
      <c r="M44" s="148">
        <v>27.389389999999999</v>
      </c>
      <c r="N44" s="148"/>
      <c r="O44" s="148">
        <v>24.651499999999999</v>
      </c>
      <c r="P44" s="148"/>
      <c r="Q44" s="148">
        <v>21.294699999999999</v>
      </c>
      <c r="R44" s="148">
        <v>18.965920000000001</v>
      </c>
    </row>
    <row r="45" spans="1:18" x14ac:dyDescent="0.25">
      <c r="A45" s="146">
        <v>29</v>
      </c>
      <c r="B45" s="149" t="s">
        <v>202</v>
      </c>
      <c r="C45" s="148">
        <v>12.462120000000001</v>
      </c>
      <c r="D45" s="148">
        <v>14.434240000000001</v>
      </c>
      <c r="E45" s="148">
        <v>15.965780000000001</v>
      </c>
      <c r="F45" s="148">
        <v>19.73169</v>
      </c>
      <c r="G45" s="148">
        <v>22.049980000000001</v>
      </c>
      <c r="H45" s="148">
        <v>23.392700000000001</v>
      </c>
      <c r="I45" s="148">
        <v>24.168959999999998</v>
      </c>
      <c r="J45" s="148">
        <v>24.724930000000001</v>
      </c>
      <c r="K45" s="148">
        <v>24.997669999999999</v>
      </c>
      <c r="L45" s="148">
        <v>26.05716</v>
      </c>
      <c r="M45" s="148">
        <v>24.126999999999999</v>
      </c>
      <c r="N45" s="148"/>
      <c r="O45" s="148">
        <v>21.714300000000001</v>
      </c>
      <c r="P45" s="148"/>
      <c r="Q45" s="148">
        <v>18.514849999999999</v>
      </c>
      <c r="R45" s="148">
        <v>16.385380000000001</v>
      </c>
    </row>
    <row r="46" spans="1:18" x14ac:dyDescent="0.25">
      <c r="A46" s="150">
        <v>29</v>
      </c>
      <c r="B46" s="151" t="s">
        <v>190</v>
      </c>
      <c r="C46" s="145">
        <v>26.72852</v>
      </c>
      <c r="D46" s="145">
        <v>28.70064</v>
      </c>
      <c r="E46" s="145">
        <v>30.23218</v>
      </c>
      <c r="F46" s="145">
        <v>33.998089999999998</v>
      </c>
      <c r="G46" s="145">
        <v>36.316380000000002</v>
      </c>
      <c r="H46" s="145">
        <v>37.659100000000002</v>
      </c>
      <c r="I46" s="145">
        <v>38.435360000000003</v>
      </c>
      <c r="J46" s="145">
        <v>38.991329999999998</v>
      </c>
      <c r="K46" s="145">
        <v>39.264069999999997</v>
      </c>
      <c r="L46" s="145">
        <v>40.323560000000001</v>
      </c>
      <c r="M46" s="145">
        <v>38.3934</v>
      </c>
      <c r="N46" s="145"/>
      <c r="O46" s="145">
        <v>35.980699999999999</v>
      </c>
      <c r="P46" s="145"/>
      <c r="Q46" s="145">
        <v>32.78125</v>
      </c>
      <c r="R46" s="145">
        <v>30.651779999999999</v>
      </c>
    </row>
    <row r="47" spans="1:18" x14ac:dyDescent="0.25">
      <c r="A47" s="146">
        <v>30</v>
      </c>
      <c r="B47" s="149" t="s">
        <v>203</v>
      </c>
      <c r="C47" s="148">
        <v>15.59863</v>
      </c>
      <c r="D47" s="148">
        <v>20.01492</v>
      </c>
      <c r="E47" s="148">
        <v>23.550049999999999</v>
      </c>
      <c r="F47" s="148">
        <v>29.392980000000001</v>
      </c>
      <c r="G47" s="148">
        <v>33.368690000000001</v>
      </c>
      <c r="H47" s="148">
        <v>36.022660000000002</v>
      </c>
      <c r="I47" s="148">
        <v>37.889879999999998</v>
      </c>
      <c r="J47" s="148">
        <v>39.400440000000003</v>
      </c>
      <c r="K47" s="148">
        <v>40.480910000000002</v>
      </c>
      <c r="L47" s="148">
        <v>42.799199999999999</v>
      </c>
      <c r="M47" s="148">
        <v>41.246679999999998</v>
      </c>
      <c r="N47" s="148"/>
      <c r="O47" s="148">
        <v>37.113619999999997</v>
      </c>
      <c r="P47" s="148"/>
      <c r="Q47" s="148">
        <v>34.627490000000002</v>
      </c>
      <c r="R47" s="148">
        <v>31.889600000000002</v>
      </c>
    </row>
    <row r="48" spans="1:18" x14ac:dyDescent="0.25">
      <c r="A48" s="150">
        <v>30</v>
      </c>
      <c r="B48" s="151" t="s">
        <v>177</v>
      </c>
      <c r="C48" s="145">
        <v>29.865030000000001</v>
      </c>
      <c r="D48" s="145">
        <v>34.281320000000001</v>
      </c>
      <c r="E48" s="145">
        <v>37.816450000000003</v>
      </c>
      <c r="F48" s="145">
        <v>43.659379999999999</v>
      </c>
      <c r="G48" s="145">
        <v>47.635089999999998</v>
      </c>
      <c r="H48" s="145">
        <v>50.289059999999999</v>
      </c>
      <c r="I48" s="145">
        <v>52.156280000000002</v>
      </c>
      <c r="J48" s="145">
        <v>53.666840000000001</v>
      </c>
      <c r="K48" s="145">
        <v>54.747309999999999</v>
      </c>
      <c r="L48" s="145">
        <v>57.065600000000003</v>
      </c>
      <c r="M48" s="145">
        <v>55.513080000000002</v>
      </c>
      <c r="N48" s="145"/>
      <c r="O48" s="145">
        <v>51.380020000000002</v>
      </c>
      <c r="P48" s="145"/>
      <c r="Q48" s="145">
        <v>48.893889999999999</v>
      </c>
      <c r="R48" s="145">
        <v>46.155999999999999</v>
      </c>
    </row>
    <row r="49" spans="1:18" x14ac:dyDescent="0.25">
      <c r="A49" s="146">
        <v>31</v>
      </c>
      <c r="B49" s="149" t="s">
        <v>204</v>
      </c>
      <c r="C49" s="148">
        <v>14.748939999999999</v>
      </c>
      <c r="D49" s="148">
        <v>18.840040000000002</v>
      </c>
      <c r="E49" s="148">
        <v>22.144390000000001</v>
      </c>
      <c r="F49" s="148">
        <v>27.609680000000001</v>
      </c>
      <c r="G49" s="148">
        <v>31.29167</v>
      </c>
      <c r="H49" s="148">
        <v>33.735840000000003</v>
      </c>
      <c r="I49" s="148">
        <v>35.57159</v>
      </c>
      <c r="J49" s="148">
        <v>37.197539999999996</v>
      </c>
      <c r="K49" s="148">
        <v>38.141640000000002</v>
      </c>
      <c r="L49" s="148">
        <v>40.292090000000002</v>
      </c>
      <c r="M49" s="148">
        <v>38.424869999999999</v>
      </c>
      <c r="N49" s="148"/>
      <c r="O49" s="148">
        <v>34.585529999999999</v>
      </c>
      <c r="P49" s="148"/>
      <c r="Q49" s="148">
        <v>32.141359999999999</v>
      </c>
      <c r="R49" s="148">
        <v>29.56082</v>
      </c>
    </row>
    <row r="50" spans="1:18" x14ac:dyDescent="0.25">
      <c r="A50" s="143">
        <v>31</v>
      </c>
      <c r="B50" s="144" t="s">
        <v>171</v>
      </c>
      <c r="C50" s="145">
        <v>29.015339999999998</v>
      </c>
      <c r="D50" s="145">
        <v>33.106439999999999</v>
      </c>
      <c r="E50" s="145">
        <v>36.410789999999999</v>
      </c>
      <c r="F50" s="145">
        <v>41.876080000000002</v>
      </c>
      <c r="G50" s="145">
        <v>45.558070000000001</v>
      </c>
      <c r="H50" s="145">
        <v>48.00224</v>
      </c>
      <c r="I50" s="145">
        <v>49.837989999999998</v>
      </c>
      <c r="J50" s="145">
        <v>51.463940000000001</v>
      </c>
      <c r="K50" s="145">
        <v>52.40804</v>
      </c>
      <c r="L50" s="145">
        <v>54.558489999999999</v>
      </c>
      <c r="M50" s="145">
        <v>52.691270000000003</v>
      </c>
      <c r="N50" s="145"/>
      <c r="O50" s="145">
        <v>48.851930000000003</v>
      </c>
      <c r="P50" s="145"/>
      <c r="Q50" s="145">
        <v>46.407760000000003</v>
      </c>
      <c r="R50" s="145">
        <v>43.827219999999997</v>
      </c>
    </row>
    <row r="51" spans="1:18" x14ac:dyDescent="0.25">
      <c r="A51" s="146">
        <v>32</v>
      </c>
      <c r="B51" s="149" t="s">
        <v>205</v>
      </c>
      <c r="C51" s="148">
        <v>14.675509999999999</v>
      </c>
      <c r="D51" s="148">
        <v>18.630240000000001</v>
      </c>
      <c r="E51" s="148">
        <v>21.819199999999999</v>
      </c>
      <c r="F51" s="148">
        <v>27.200569999999999</v>
      </c>
      <c r="G51" s="148">
        <v>30.788150000000002</v>
      </c>
      <c r="H51" s="148">
        <v>33.169379999999997</v>
      </c>
      <c r="I51" s="148">
        <v>34.952680000000001</v>
      </c>
      <c r="J51" s="148">
        <v>36.515689999999999</v>
      </c>
      <c r="K51" s="148">
        <v>37.407339999999998</v>
      </c>
      <c r="L51" s="148">
        <v>39.505339999999997</v>
      </c>
      <c r="M51" s="148">
        <v>37.596159999999998</v>
      </c>
      <c r="N51" s="148"/>
      <c r="O51" s="148">
        <v>33.830249999999999</v>
      </c>
      <c r="P51" s="148"/>
      <c r="Q51" s="148">
        <v>31.312650000000001</v>
      </c>
      <c r="R51" s="148">
        <v>28.75309</v>
      </c>
    </row>
    <row r="52" spans="1:18" x14ac:dyDescent="0.25">
      <c r="A52" s="146">
        <v>33</v>
      </c>
      <c r="B52" s="149" t="s">
        <v>206</v>
      </c>
      <c r="C52" s="148">
        <v>13.62651</v>
      </c>
      <c r="D52" s="148">
        <v>16.490279999999998</v>
      </c>
      <c r="E52" s="148">
        <v>18.745629999999998</v>
      </c>
      <c r="F52" s="148">
        <v>23.266819999999999</v>
      </c>
      <c r="G52" s="148">
        <v>26.183039999999998</v>
      </c>
      <c r="H52" s="148">
        <v>27.997810000000001</v>
      </c>
      <c r="I52" s="148">
        <v>29.162199999999999</v>
      </c>
      <c r="J52" s="148">
        <v>30.064340000000001</v>
      </c>
      <c r="K52" s="148">
        <v>30.630800000000001</v>
      </c>
      <c r="L52" s="148">
        <v>32.141359999999999</v>
      </c>
      <c r="M52" s="148">
        <v>30.33708</v>
      </c>
      <c r="N52" s="148"/>
      <c r="O52" s="148">
        <v>27.30547</v>
      </c>
      <c r="P52" s="148"/>
      <c r="Q52" s="148">
        <v>24.3368</v>
      </c>
      <c r="R52" s="148">
        <v>21.98704</v>
      </c>
    </row>
    <row r="53" spans="1:18" x14ac:dyDescent="0.25">
      <c r="A53" s="146">
        <v>34</v>
      </c>
      <c r="B53" s="149" t="s">
        <v>207</v>
      </c>
      <c r="C53" s="148">
        <v>14.360810000000001</v>
      </c>
      <c r="D53" s="148">
        <v>18.934450000000002</v>
      </c>
      <c r="E53" s="148">
        <v>22.616440000000001</v>
      </c>
      <c r="F53" s="148">
        <v>28.291530000000002</v>
      </c>
      <c r="G53" s="148">
        <v>32.225279999999998</v>
      </c>
      <c r="H53" s="148">
        <v>34.942189999999997</v>
      </c>
      <c r="I53" s="148">
        <v>36.893329999999999</v>
      </c>
      <c r="J53" s="148">
        <v>38.4983</v>
      </c>
      <c r="K53" s="148">
        <v>39.683669999999999</v>
      </c>
      <c r="L53" s="148">
        <v>42.064900000000002</v>
      </c>
      <c r="M53" s="148">
        <v>40.869039999999998</v>
      </c>
      <c r="N53" s="148"/>
      <c r="O53" s="148">
        <v>36.777940000000001</v>
      </c>
      <c r="P53" s="148"/>
      <c r="Q53" s="148">
        <v>34.879249999999999</v>
      </c>
      <c r="R53" s="148">
        <v>32.35116</v>
      </c>
    </row>
    <row r="54" spans="1:18" x14ac:dyDescent="0.25">
      <c r="A54" s="146">
        <v>35</v>
      </c>
      <c r="B54" s="149" t="s">
        <v>208</v>
      </c>
      <c r="C54" s="148">
        <v>9.1263000000000005</v>
      </c>
      <c r="D54" s="148">
        <v>10.573919999999999</v>
      </c>
      <c r="E54" s="148">
        <v>11.70684</v>
      </c>
      <c r="F54" s="148">
        <v>14.455220000000001</v>
      </c>
      <c r="G54" s="148">
        <v>16.133620000000001</v>
      </c>
      <c r="H54" s="148">
        <v>17.098700000000001</v>
      </c>
      <c r="I54" s="148">
        <v>17.738589999999999</v>
      </c>
      <c r="J54" s="148">
        <v>18.294560000000001</v>
      </c>
      <c r="K54" s="148">
        <v>18.462399999999999</v>
      </c>
      <c r="L54" s="148">
        <v>19.24915</v>
      </c>
      <c r="M54" s="148">
        <v>17.591729999999998</v>
      </c>
      <c r="N54" s="148"/>
      <c r="O54" s="148">
        <v>15.829409999999999</v>
      </c>
      <c r="P54" s="148"/>
      <c r="Q54" s="148">
        <v>13.46916</v>
      </c>
      <c r="R54" s="148">
        <v>11.90615</v>
      </c>
    </row>
    <row r="55" spans="1:18" x14ac:dyDescent="0.25">
      <c r="A55" s="146">
        <v>36</v>
      </c>
      <c r="B55" s="149" t="s">
        <v>209</v>
      </c>
      <c r="C55" s="148">
        <v>13.647489999999999</v>
      </c>
      <c r="D55" s="148">
        <v>16.070679999999999</v>
      </c>
      <c r="E55" s="148">
        <v>17.958880000000001</v>
      </c>
      <c r="F55" s="148">
        <v>22.22831</v>
      </c>
      <c r="G55" s="148">
        <v>24.91375</v>
      </c>
      <c r="H55" s="148">
        <v>26.508230000000001</v>
      </c>
      <c r="I55" s="148">
        <v>27.473310000000001</v>
      </c>
      <c r="J55" s="148">
        <v>28.186630000000001</v>
      </c>
      <c r="K55" s="148">
        <v>28.585249999999998</v>
      </c>
      <c r="L55" s="148">
        <v>29.875520000000002</v>
      </c>
      <c r="M55" s="148">
        <v>27.88242</v>
      </c>
      <c r="N55" s="148"/>
      <c r="O55" s="148">
        <v>25.092079999999999</v>
      </c>
      <c r="P55" s="148"/>
      <c r="Q55" s="148">
        <v>21.777239999999999</v>
      </c>
      <c r="R55" s="148">
        <v>19.43797</v>
      </c>
    </row>
    <row r="56" spans="1:18" x14ac:dyDescent="0.25">
      <c r="A56" s="146">
        <v>37</v>
      </c>
      <c r="B56" s="149" t="s">
        <v>210</v>
      </c>
      <c r="C56" s="148">
        <v>12.89221</v>
      </c>
      <c r="D56" s="148">
        <v>15.11609</v>
      </c>
      <c r="E56" s="148">
        <v>16.857430000000001</v>
      </c>
      <c r="F56" s="148">
        <v>20.843630000000001</v>
      </c>
      <c r="G56" s="148">
        <v>23.319269999999999</v>
      </c>
      <c r="H56" s="148">
        <v>24.76689</v>
      </c>
      <c r="I56" s="148">
        <v>25.742460000000001</v>
      </c>
      <c r="J56" s="148">
        <v>26.613130000000002</v>
      </c>
      <c r="K56" s="148">
        <v>26.917339999999999</v>
      </c>
      <c r="L56" s="148">
        <v>28.113199999999999</v>
      </c>
      <c r="M56" s="148">
        <v>25.857849999999999</v>
      </c>
      <c r="N56" s="148"/>
      <c r="O56" s="148">
        <v>23.266819999999999</v>
      </c>
      <c r="P56" s="148"/>
      <c r="Q56" s="148">
        <v>20.06737</v>
      </c>
      <c r="R56" s="148">
        <v>17.864470000000001</v>
      </c>
    </row>
    <row r="57" spans="1:18" x14ac:dyDescent="0.25">
      <c r="A57" s="146">
        <v>38</v>
      </c>
      <c r="B57" s="149" t="s">
        <v>211</v>
      </c>
      <c r="C57" s="148">
        <v>13.65798</v>
      </c>
      <c r="D57" s="148">
        <v>17.780550000000002</v>
      </c>
      <c r="E57" s="148">
        <v>21.11637</v>
      </c>
      <c r="F57" s="148">
        <v>26.371860000000002</v>
      </c>
      <c r="G57" s="148">
        <v>29.959440000000001</v>
      </c>
      <c r="H57" s="148">
        <v>32.393120000000003</v>
      </c>
      <c r="I57" s="148">
        <v>34.249850000000002</v>
      </c>
      <c r="J57" s="148">
        <v>35.886290000000002</v>
      </c>
      <c r="K57" s="148">
        <v>36.882840000000002</v>
      </c>
      <c r="L57" s="148">
        <v>39.054270000000002</v>
      </c>
      <c r="M57" s="148">
        <v>37.470280000000002</v>
      </c>
      <c r="N57" s="148"/>
      <c r="O57" s="148">
        <v>33.725349999999999</v>
      </c>
      <c r="P57" s="148"/>
      <c r="Q57" s="148">
        <v>31.72176</v>
      </c>
      <c r="R57" s="148">
        <v>29.31955</v>
      </c>
    </row>
    <row r="58" spans="1:18" x14ac:dyDescent="0.25">
      <c r="A58" s="143">
        <v>38</v>
      </c>
      <c r="B58" s="144" t="s">
        <v>171</v>
      </c>
      <c r="C58" s="145">
        <v>27.924379999999999</v>
      </c>
      <c r="D58" s="145">
        <v>32.046950000000002</v>
      </c>
      <c r="E58" s="145">
        <v>35.382770000000001</v>
      </c>
      <c r="F58" s="145">
        <v>40.638260000000002</v>
      </c>
      <c r="G58" s="145">
        <v>44.225839999999998</v>
      </c>
      <c r="H58" s="145">
        <v>46.659520000000001</v>
      </c>
      <c r="I58" s="145">
        <v>48.516249999999999</v>
      </c>
      <c r="J58" s="145">
        <v>50.15269</v>
      </c>
      <c r="K58" s="145">
        <v>51.149239999999999</v>
      </c>
      <c r="L58" s="145">
        <v>53.32067</v>
      </c>
      <c r="M58" s="145">
        <v>51.73668</v>
      </c>
      <c r="N58" s="145"/>
      <c r="O58" s="145">
        <v>47.991750000000003</v>
      </c>
      <c r="P58" s="145"/>
      <c r="Q58" s="145">
        <v>45.988160000000001</v>
      </c>
      <c r="R58" s="145">
        <v>43.585949999999997</v>
      </c>
    </row>
    <row r="59" spans="1:18" x14ac:dyDescent="0.25">
      <c r="A59" s="146">
        <v>39</v>
      </c>
      <c r="B59" s="149" t="s">
        <v>212</v>
      </c>
      <c r="C59" s="148">
        <v>13.2174</v>
      </c>
      <c r="D59" s="148">
        <v>16.962330000000001</v>
      </c>
      <c r="E59" s="148">
        <v>19.97296</v>
      </c>
      <c r="F59" s="148">
        <v>24.91375</v>
      </c>
      <c r="G59" s="148">
        <v>28.249569999999999</v>
      </c>
      <c r="H59" s="148">
        <v>30.48394</v>
      </c>
      <c r="I59" s="148">
        <v>32.16234</v>
      </c>
      <c r="J59" s="148">
        <v>33.64143</v>
      </c>
      <c r="K59" s="148">
        <v>34.512099999999997</v>
      </c>
      <c r="L59" s="148">
        <v>36.484220000000001</v>
      </c>
      <c r="M59" s="148">
        <v>34.84778</v>
      </c>
      <c r="N59" s="148"/>
      <c r="O59" s="148">
        <v>31.354610000000001</v>
      </c>
      <c r="P59" s="148"/>
      <c r="Q59" s="148">
        <v>29.22514</v>
      </c>
      <c r="R59" s="148">
        <v>26.906849999999999</v>
      </c>
    </row>
    <row r="60" spans="1:18" x14ac:dyDescent="0.25">
      <c r="A60" s="143">
        <v>39</v>
      </c>
      <c r="B60" s="144" t="s">
        <v>171</v>
      </c>
      <c r="C60" s="145">
        <v>27.483799999999999</v>
      </c>
      <c r="D60" s="145">
        <v>31.228729999999999</v>
      </c>
      <c r="E60" s="145">
        <v>34.239359999999998</v>
      </c>
      <c r="F60" s="145">
        <v>39.180149999999998</v>
      </c>
      <c r="G60" s="145">
        <v>42.515970000000003</v>
      </c>
      <c r="H60" s="145">
        <v>44.750340000000001</v>
      </c>
      <c r="I60" s="145">
        <v>46.428739999999998</v>
      </c>
      <c r="J60" s="145">
        <v>47.907829999999997</v>
      </c>
      <c r="K60" s="145">
        <v>48.778500000000001</v>
      </c>
      <c r="L60" s="145">
        <v>50.750619999999998</v>
      </c>
      <c r="M60" s="145">
        <v>49.114179999999998</v>
      </c>
      <c r="N60" s="145"/>
      <c r="O60" s="145">
        <v>45.621009999999998</v>
      </c>
      <c r="P60" s="145"/>
      <c r="Q60" s="145">
        <v>43.491540000000001</v>
      </c>
      <c r="R60" s="145">
        <v>41.173250000000003</v>
      </c>
    </row>
    <row r="61" spans="1:18" x14ac:dyDescent="0.25">
      <c r="A61" s="146">
        <v>40</v>
      </c>
      <c r="B61" s="149" t="s">
        <v>213</v>
      </c>
      <c r="C61" s="148">
        <v>17.14066</v>
      </c>
      <c r="D61" s="148">
        <v>21.000979999999998</v>
      </c>
      <c r="E61" s="148">
        <v>24.053570000000001</v>
      </c>
      <c r="F61" s="148">
        <v>29.8965</v>
      </c>
      <c r="G61" s="148">
        <v>33.714860000000002</v>
      </c>
      <c r="H61" s="148">
        <v>36.127560000000003</v>
      </c>
      <c r="I61" s="148">
        <v>37.72204</v>
      </c>
      <c r="J61" s="148">
        <v>38.959859999999999</v>
      </c>
      <c r="K61" s="148">
        <v>39.767589999999998</v>
      </c>
      <c r="L61" s="148">
        <v>41.80265</v>
      </c>
      <c r="M61" s="148">
        <v>39.662689999999998</v>
      </c>
      <c r="N61" s="148"/>
      <c r="O61" s="148">
        <v>35.697470000000003</v>
      </c>
      <c r="P61" s="148"/>
      <c r="Q61" s="148">
        <v>32.172829999999998</v>
      </c>
      <c r="R61" s="148">
        <v>29.204160000000002</v>
      </c>
    </row>
    <row r="62" spans="1:18" x14ac:dyDescent="0.25">
      <c r="A62" s="146">
        <v>41</v>
      </c>
      <c r="B62" s="149" t="s">
        <v>214</v>
      </c>
      <c r="C62" s="148">
        <v>12.71388</v>
      </c>
      <c r="D62" s="148">
        <v>15.200010000000001</v>
      </c>
      <c r="E62" s="148">
        <v>17.18262</v>
      </c>
      <c r="F62" s="148">
        <v>21.284210000000002</v>
      </c>
      <c r="G62" s="148">
        <v>23.885729999999999</v>
      </c>
      <c r="H62" s="148">
        <v>25.459230000000002</v>
      </c>
      <c r="I62" s="148">
        <v>26.571169999999999</v>
      </c>
      <c r="J62" s="148">
        <v>27.54674</v>
      </c>
      <c r="K62" s="148">
        <v>27.955850000000002</v>
      </c>
      <c r="L62" s="148">
        <v>29.288080000000001</v>
      </c>
      <c r="M62" s="148">
        <v>27.200569999999999</v>
      </c>
      <c r="N62" s="148"/>
      <c r="O62" s="148">
        <v>24.48366</v>
      </c>
      <c r="P62" s="148"/>
      <c r="Q62" s="148">
        <v>21.556950000000001</v>
      </c>
      <c r="R62" s="148">
        <v>19.364540000000002</v>
      </c>
    </row>
    <row r="63" spans="1:18" x14ac:dyDescent="0.25">
      <c r="A63" s="146">
        <v>42</v>
      </c>
      <c r="B63" s="149" t="s">
        <v>215</v>
      </c>
      <c r="C63" s="148">
        <v>12.399179999999999</v>
      </c>
      <c r="D63" s="148">
        <v>15.850390000000001</v>
      </c>
      <c r="E63" s="148">
        <v>18.651219999999999</v>
      </c>
      <c r="F63" s="148">
        <v>23.256329999999998</v>
      </c>
      <c r="G63" s="148">
        <v>26.35088</v>
      </c>
      <c r="H63" s="148">
        <v>28.41741</v>
      </c>
      <c r="I63" s="148">
        <v>29.980419999999999</v>
      </c>
      <c r="J63" s="148">
        <v>31.34412</v>
      </c>
      <c r="K63" s="148">
        <v>32.151850000000003</v>
      </c>
      <c r="L63" s="148">
        <v>33.977110000000003</v>
      </c>
      <c r="M63" s="148">
        <v>32.414099999999998</v>
      </c>
      <c r="N63" s="148"/>
      <c r="O63" s="148">
        <v>29.172689999999999</v>
      </c>
      <c r="P63" s="148"/>
      <c r="Q63" s="148">
        <v>27.137630000000001</v>
      </c>
      <c r="R63" s="148">
        <v>24.966200000000001</v>
      </c>
    </row>
    <row r="64" spans="1:18" x14ac:dyDescent="0.25">
      <c r="A64" s="146">
        <v>43</v>
      </c>
      <c r="B64" s="149" t="s">
        <v>216</v>
      </c>
      <c r="C64" s="148">
        <v>15.13707</v>
      </c>
      <c r="D64" s="148">
        <v>18.556809999999999</v>
      </c>
      <c r="E64" s="148">
        <v>21.819199999999999</v>
      </c>
      <c r="F64" s="148">
        <v>27.21106</v>
      </c>
      <c r="G64" s="148">
        <v>30.840599999999998</v>
      </c>
      <c r="H64" s="148">
        <v>33.26379</v>
      </c>
      <c r="I64" s="148">
        <v>35.078560000000003</v>
      </c>
      <c r="J64" s="148">
        <v>36.683529999999998</v>
      </c>
      <c r="K64" s="148">
        <v>37.617139999999999</v>
      </c>
      <c r="L64" s="148">
        <v>39.757100000000001</v>
      </c>
      <c r="M64" s="148">
        <v>37.931840000000001</v>
      </c>
      <c r="N64" s="148"/>
      <c r="O64" s="148">
        <v>34.134459999999997</v>
      </c>
      <c r="P64" s="148"/>
      <c r="Q64" s="148">
        <v>31.753229999999999</v>
      </c>
      <c r="R64" s="148">
        <v>29.214649999999999</v>
      </c>
    </row>
    <row r="65" spans="1:18" x14ac:dyDescent="0.25">
      <c r="A65" s="146">
        <v>44</v>
      </c>
      <c r="B65" s="149" t="s">
        <v>217</v>
      </c>
      <c r="C65" s="148">
        <v>11.61243</v>
      </c>
      <c r="D65" s="148">
        <v>13.29083</v>
      </c>
      <c r="E65" s="148">
        <v>14.57061</v>
      </c>
      <c r="F65" s="148">
        <v>17.979859999999999</v>
      </c>
      <c r="G65" s="148">
        <v>20.05688</v>
      </c>
      <c r="H65" s="148">
        <v>21.21078</v>
      </c>
      <c r="I65" s="148">
        <v>21.850670000000001</v>
      </c>
      <c r="J65" s="148">
        <v>22.301739999999999</v>
      </c>
      <c r="K65" s="148">
        <v>22.490559999999999</v>
      </c>
      <c r="L65" s="148">
        <v>23.392700000000001</v>
      </c>
      <c r="M65" s="148">
        <v>21.514990000000001</v>
      </c>
      <c r="N65" s="148"/>
      <c r="O65" s="148">
        <v>19.364540000000002</v>
      </c>
      <c r="P65" s="148"/>
      <c r="Q65" s="148">
        <v>16.249009999999998</v>
      </c>
      <c r="R65" s="148">
        <v>14.266400000000001</v>
      </c>
    </row>
    <row r="66" spans="1:18" x14ac:dyDescent="0.25">
      <c r="A66" s="146">
        <v>45</v>
      </c>
      <c r="B66" s="149" t="s">
        <v>218</v>
      </c>
      <c r="C66" s="148">
        <v>13.39573</v>
      </c>
      <c r="D66" s="148">
        <v>16.102150000000002</v>
      </c>
      <c r="E66" s="148">
        <v>18.252600000000001</v>
      </c>
      <c r="F66" s="148">
        <v>22.637419999999999</v>
      </c>
      <c r="G66" s="148">
        <v>25.417269999999998</v>
      </c>
      <c r="H66" s="148">
        <v>27.127140000000001</v>
      </c>
      <c r="I66" s="148">
        <v>28.333490000000001</v>
      </c>
      <c r="J66" s="148">
        <v>29.392980000000001</v>
      </c>
      <c r="K66" s="148">
        <v>29.865030000000001</v>
      </c>
      <c r="L66" s="148">
        <v>31.312650000000001</v>
      </c>
      <c r="M66" s="148">
        <v>29.151710000000001</v>
      </c>
      <c r="N66" s="148"/>
      <c r="O66" s="148">
        <v>26.235489999999999</v>
      </c>
      <c r="P66" s="148"/>
      <c r="Q66" s="148">
        <v>23.22486</v>
      </c>
      <c r="R66" s="148">
        <v>20.917059999999999</v>
      </c>
    </row>
    <row r="67" spans="1:18" x14ac:dyDescent="0.25">
      <c r="A67" s="146">
        <v>46</v>
      </c>
      <c r="B67" s="149" t="s">
        <v>219</v>
      </c>
      <c r="C67" s="148">
        <v>16.259499999999999</v>
      </c>
      <c r="D67" s="148">
        <v>19.983450000000001</v>
      </c>
      <c r="E67" s="148">
        <v>22.94163</v>
      </c>
      <c r="F67" s="148">
        <v>28.51182</v>
      </c>
      <c r="G67" s="148">
        <v>32.172829999999998</v>
      </c>
      <c r="H67" s="148">
        <v>34.501609999999999</v>
      </c>
      <c r="I67" s="148">
        <v>36.033149999999999</v>
      </c>
      <c r="J67" s="148">
        <v>37.2395</v>
      </c>
      <c r="K67" s="148">
        <v>38.026249999999997</v>
      </c>
      <c r="L67" s="148">
        <v>39.998370000000001</v>
      </c>
      <c r="M67" s="148">
        <v>37.984290000000001</v>
      </c>
      <c r="N67" s="148"/>
      <c r="O67" s="148">
        <v>34.186909999999997</v>
      </c>
      <c r="P67" s="148"/>
      <c r="Q67" s="148">
        <v>30.90354</v>
      </c>
      <c r="R67" s="148">
        <v>28.08173</v>
      </c>
    </row>
    <row r="68" spans="1:18" x14ac:dyDescent="0.25">
      <c r="A68" s="146">
        <v>47</v>
      </c>
      <c r="B68" s="149" t="s">
        <v>220</v>
      </c>
      <c r="C68" s="148">
        <v>13.878270000000001</v>
      </c>
      <c r="D68" s="148">
        <v>16.909880000000001</v>
      </c>
      <c r="E68" s="148">
        <v>19.38552</v>
      </c>
      <c r="F68" s="148">
        <v>25.501190000000001</v>
      </c>
      <c r="G68" s="148">
        <v>30.641290000000001</v>
      </c>
      <c r="H68" s="148">
        <v>32.697330000000001</v>
      </c>
      <c r="I68" s="148">
        <v>34.113480000000003</v>
      </c>
      <c r="J68" s="148">
        <v>35.372280000000003</v>
      </c>
      <c r="K68" s="148">
        <v>35.907269999999997</v>
      </c>
      <c r="L68" s="148">
        <v>37.617139999999999</v>
      </c>
      <c r="M68" s="148">
        <v>37.72204</v>
      </c>
      <c r="N68" s="148"/>
      <c r="O68" s="148">
        <v>33.945639999999997</v>
      </c>
      <c r="P68" s="148"/>
      <c r="Q68" s="148">
        <v>29.46641</v>
      </c>
      <c r="R68" s="148">
        <v>26.29843</v>
      </c>
    </row>
    <row r="69" spans="1:18" x14ac:dyDescent="0.25">
      <c r="A69" s="146">
        <v>48</v>
      </c>
      <c r="B69" s="149" t="s">
        <v>221</v>
      </c>
      <c r="C69" s="148">
        <v>14.727959999999999</v>
      </c>
      <c r="D69" s="148">
        <v>19.175719999999998</v>
      </c>
      <c r="E69" s="148">
        <v>22.773790000000002</v>
      </c>
      <c r="F69" s="148">
        <v>28.438389999999998</v>
      </c>
      <c r="G69" s="148">
        <v>32.309199999999997</v>
      </c>
      <c r="H69" s="148">
        <v>34.931699999999999</v>
      </c>
      <c r="I69" s="148">
        <v>36.935290000000002</v>
      </c>
      <c r="J69" s="148">
        <v>38.697609999999997</v>
      </c>
      <c r="K69" s="148">
        <v>39.778080000000003</v>
      </c>
      <c r="L69" s="148">
        <v>42.117350000000002</v>
      </c>
      <c r="M69" s="148">
        <v>40.40748</v>
      </c>
      <c r="N69" s="148"/>
      <c r="O69" s="148">
        <v>36.368830000000003</v>
      </c>
      <c r="P69" s="148"/>
      <c r="Q69" s="148">
        <v>34.207889999999999</v>
      </c>
      <c r="R69" s="148">
        <v>31.616859999999999</v>
      </c>
    </row>
    <row r="70" spans="1:18" x14ac:dyDescent="0.25">
      <c r="A70" s="146">
        <v>49</v>
      </c>
      <c r="B70" s="149" t="s">
        <v>222</v>
      </c>
      <c r="C70" s="148">
        <v>10.75225</v>
      </c>
      <c r="D70" s="148">
        <v>12.52506</v>
      </c>
      <c r="E70" s="148">
        <v>13.92023</v>
      </c>
      <c r="F70" s="148">
        <v>17.193110000000001</v>
      </c>
      <c r="G70" s="148">
        <v>19.207190000000001</v>
      </c>
      <c r="H70" s="148">
        <v>20.382069999999999</v>
      </c>
      <c r="I70" s="148">
        <v>21.158329999999999</v>
      </c>
      <c r="J70" s="148">
        <v>21.850670000000001</v>
      </c>
      <c r="K70" s="148">
        <v>22.070959999999999</v>
      </c>
      <c r="L70" s="148">
        <v>23.025549999999999</v>
      </c>
      <c r="M70" s="148">
        <v>21.105879999999999</v>
      </c>
      <c r="N70" s="148"/>
      <c r="O70" s="148">
        <v>18.997389999999999</v>
      </c>
      <c r="P70" s="148"/>
      <c r="Q70" s="148">
        <v>16.259499999999999</v>
      </c>
      <c r="R70" s="148">
        <v>14.42375</v>
      </c>
    </row>
    <row r="71" spans="1:18" x14ac:dyDescent="0.25">
      <c r="A71" s="146">
        <v>50</v>
      </c>
      <c r="B71" s="149" t="s">
        <v>223</v>
      </c>
      <c r="C71" s="148">
        <v>13.185930000000001</v>
      </c>
      <c r="D71" s="148">
        <v>15.28393</v>
      </c>
      <c r="E71" s="148">
        <v>16.909880000000001</v>
      </c>
      <c r="F71" s="148">
        <v>20.885590000000001</v>
      </c>
      <c r="G71" s="148">
        <v>23.350740000000002</v>
      </c>
      <c r="H71" s="148">
        <v>24.76689</v>
      </c>
      <c r="I71" s="148">
        <v>25.58511</v>
      </c>
      <c r="J71" s="148">
        <v>26.183039999999998</v>
      </c>
      <c r="K71" s="148">
        <v>26.466270000000002</v>
      </c>
      <c r="L71" s="148">
        <v>27.588699999999999</v>
      </c>
      <c r="M71" s="148">
        <v>25.543150000000001</v>
      </c>
      <c r="N71" s="148"/>
      <c r="O71" s="148">
        <v>22.99408</v>
      </c>
      <c r="P71" s="148"/>
      <c r="Q71" s="148">
        <v>19.605810000000002</v>
      </c>
      <c r="R71" s="148">
        <v>17.350460000000002</v>
      </c>
    </row>
    <row r="72" spans="1:18" x14ac:dyDescent="0.25">
      <c r="A72" s="146">
        <v>51</v>
      </c>
      <c r="B72" s="149" t="s">
        <v>224</v>
      </c>
      <c r="C72" s="148">
        <v>14.077579999999999</v>
      </c>
      <c r="D72" s="148">
        <v>17.392420000000001</v>
      </c>
      <c r="E72" s="148">
        <v>20.046389999999999</v>
      </c>
      <c r="F72" s="148">
        <v>24.91375</v>
      </c>
      <c r="G72" s="148">
        <v>28.092220000000001</v>
      </c>
      <c r="H72" s="148">
        <v>30.127279999999999</v>
      </c>
      <c r="I72" s="148">
        <v>31.606369999999998</v>
      </c>
      <c r="J72" s="148">
        <v>32.917619999999999</v>
      </c>
      <c r="K72" s="148">
        <v>33.588979999999999</v>
      </c>
      <c r="L72" s="148">
        <v>35.351300000000002</v>
      </c>
      <c r="M72" s="148">
        <v>33.295259999999999</v>
      </c>
      <c r="N72" s="148"/>
      <c r="O72" s="148">
        <v>29.959440000000001</v>
      </c>
      <c r="P72" s="148"/>
      <c r="Q72" s="148">
        <v>27.158609999999999</v>
      </c>
      <c r="R72" s="148">
        <v>24.724930000000001</v>
      </c>
    </row>
    <row r="73" spans="1:18" x14ac:dyDescent="0.25">
      <c r="A73" s="146">
        <v>52</v>
      </c>
      <c r="B73" s="149" t="s">
        <v>225</v>
      </c>
      <c r="C73" s="148">
        <v>14.171989999999999</v>
      </c>
      <c r="D73" s="148">
        <v>17.654669999999999</v>
      </c>
      <c r="E73" s="148">
        <v>20.44501</v>
      </c>
      <c r="F73" s="148">
        <v>25.43825</v>
      </c>
      <c r="G73" s="148">
        <v>28.721620000000001</v>
      </c>
      <c r="H73" s="148">
        <v>30.840599999999998</v>
      </c>
      <c r="I73" s="148">
        <v>32.40361</v>
      </c>
      <c r="J73" s="148">
        <v>33.777799999999999</v>
      </c>
      <c r="K73" s="148">
        <v>34.501609999999999</v>
      </c>
      <c r="L73" s="148">
        <v>36.347850000000001</v>
      </c>
      <c r="M73" s="148">
        <v>34.344259999999998</v>
      </c>
      <c r="N73" s="148"/>
      <c r="O73" s="148">
        <v>30.91403</v>
      </c>
      <c r="P73" s="148"/>
      <c r="Q73" s="148">
        <v>28.207609999999999</v>
      </c>
      <c r="R73" s="148">
        <v>25.742460000000001</v>
      </c>
    </row>
    <row r="74" spans="1:18" x14ac:dyDescent="0.25">
      <c r="A74" s="152">
        <v>53</v>
      </c>
      <c r="B74" s="147" t="s">
        <v>226</v>
      </c>
      <c r="C74" s="148">
        <v>10.3851</v>
      </c>
      <c r="D74" s="148">
        <v>12.09497</v>
      </c>
      <c r="E74" s="148">
        <v>13.43769</v>
      </c>
      <c r="F74" s="148">
        <v>16.60567</v>
      </c>
      <c r="G74" s="148">
        <v>18.556809999999999</v>
      </c>
      <c r="H74" s="148">
        <v>19.67924</v>
      </c>
      <c r="I74" s="148">
        <v>20.434519999999999</v>
      </c>
      <c r="J74" s="148">
        <v>21.105879999999999</v>
      </c>
      <c r="K74" s="148">
        <v>21.31568</v>
      </c>
      <c r="L74" s="148">
        <v>22.249289999999998</v>
      </c>
      <c r="M74" s="148">
        <v>20.39256</v>
      </c>
      <c r="N74" s="148"/>
      <c r="O74" s="148">
        <v>18.347010000000001</v>
      </c>
      <c r="P74" s="148"/>
      <c r="Q74" s="148">
        <v>15.71402</v>
      </c>
      <c r="R74" s="148">
        <v>13.930720000000001</v>
      </c>
    </row>
    <row r="75" spans="1:18" x14ac:dyDescent="0.25">
      <c r="A75" s="152">
        <v>54</v>
      </c>
      <c r="B75" s="147" t="s">
        <v>227</v>
      </c>
      <c r="C75" s="148">
        <v>14.25591</v>
      </c>
      <c r="D75" s="148">
        <v>17.864470000000001</v>
      </c>
      <c r="E75" s="148">
        <v>20.770199999999999</v>
      </c>
      <c r="F75" s="148">
        <v>25.847360000000002</v>
      </c>
      <c r="G75" s="148">
        <v>29.214649999999999</v>
      </c>
      <c r="H75" s="148">
        <v>31.407060000000001</v>
      </c>
      <c r="I75" s="148">
        <v>33.02252</v>
      </c>
      <c r="J75" s="148">
        <v>34.449159999999999</v>
      </c>
      <c r="K75" s="148">
        <v>35.22542</v>
      </c>
      <c r="L75" s="148">
        <v>37.145090000000003</v>
      </c>
      <c r="M75" s="148">
        <v>35.172969999999999</v>
      </c>
      <c r="N75" s="148"/>
      <c r="O75" s="148">
        <v>31.658819999999999</v>
      </c>
      <c r="P75" s="148"/>
      <c r="Q75" s="148">
        <v>29.025829999999999</v>
      </c>
      <c r="R75" s="148">
        <v>26.550190000000001</v>
      </c>
    </row>
    <row r="76" spans="1:18" x14ac:dyDescent="0.25">
      <c r="A76" s="152">
        <v>55</v>
      </c>
      <c r="B76" s="147" t="s">
        <v>228</v>
      </c>
      <c r="C76" s="148">
        <v>14.192970000000001</v>
      </c>
      <c r="D76" s="148">
        <v>17.70712</v>
      </c>
      <c r="E76" s="148">
        <v>20.528929999999999</v>
      </c>
      <c r="F76" s="148">
        <v>25.53266</v>
      </c>
      <c r="G76" s="148">
        <v>28.837009999999999</v>
      </c>
      <c r="H76" s="148">
        <v>30.976970000000001</v>
      </c>
      <c r="I76" s="148">
        <v>32.550469999999997</v>
      </c>
      <c r="J76" s="148">
        <v>33.93515</v>
      </c>
      <c r="K76" s="148">
        <v>34.679940000000002</v>
      </c>
      <c r="L76" s="148">
        <v>36.547159999999998</v>
      </c>
      <c r="M76" s="148">
        <v>34.55406</v>
      </c>
      <c r="N76" s="148"/>
      <c r="O76" s="148">
        <v>31.092359999999999</v>
      </c>
      <c r="P76" s="148"/>
      <c r="Q76" s="148">
        <v>28.40692</v>
      </c>
      <c r="R76" s="148">
        <v>25.941770000000002</v>
      </c>
    </row>
    <row r="77" spans="1:18" x14ac:dyDescent="0.25">
      <c r="A77" s="152">
        <v>56</v>
      </c>
      <c r="B77" s="147" t="s">
        <v>229</v>
      </c>
      <c r="C77" s="148">
        <v>10.88862</v>
      </c>
      <c r="D77" s="148">
        <v>12.462120000000001</v>
      </c>
      <c r="E77" s="148">
        <v>13.65798</v>
      </c>
      <c r="F77" s="148">
        <v>16.857430000000001</v>
      </c>
      <c r="G77" s="148">
        <v>18.798079999999999</v>
      </c>
      <c r="H77" s="148">
        <v>19.889040000000001</v>
      </c>
      <c r="I77" s="148">
        <v>20.486969999999999</v>
      </c>
      <c r="J77" s="148">
        <v>20.906569999999999</v>
      </c>
      <c r="K77" s="148">
        <v>21.084900000000001</v>
      </c>
      <c r="L77" s="148">
        <v>21.93459</v>
      </c>
      <c r="M77" s="148">
        <v>20.172270000000001</v>
      </c>
      <c r="N77" s="148"/>
      <c r="O77" s="148">
        <v>18.158190000000001</v>
      </c>
      <c r="P77" s="148"/>
      <c r="Q77" s="148">
        <v>15.231479999999999</v>
      </c>
      <c r="R77" s="148">
        <v>13.374750000000001</v>
      </c>
    </row>
    <row r="78" spans="1:18" x14ac:dyDescent="0.25">
      <c r="A78" s="150">
        <v>56</v>
      </c>
      <c r="B78" s="151" t="s">
        <v>190</v>
      </c>
      <c r="C78" s="145">
        <v>25.15502</v>
      </c>
      <c r="D78" s="145">
        <v>26.72852</v>
      </c>
      <c r="E78" s="145">
        <v>27.924379999999999</v>
      </c>
      <c r="F78" s="145">
        <v>31.123830000000002</v>
      </c>
      <c r="G78" s="145">
        <v>33.064480000000003</v>
      </c>
      <c r="H78" s="145">
        <v>34.155439999999999</v>
      </c>
      <c r="I78" s="145">
        <v>34.753369999999997</v>
      </c>
      <c r="J78" s="145">
        <v>35.172969999999999</v>
      </c>
      <c r="K78" s="145">
        <v>35.351300000000002</v>
      </c>
      <c r="L78" s="145">
        <v>36.200989999999997</v>
      </c>
      <c r="M78" s="145">
        <v>34.438670000000002</v>
      </c>
      <c r="N78" s="145"/>
      <c r="O78" s="145">
        <v>32.424590000000002</v>
      </c>
      <c r="P78" s="145"/>
      <c r="Q78" s="145">
        <v>29.497879999999999</v>
      </c>
      <c r="R78" s="145">
        <v>27.64115</v>
      </c>
    </row>
    <row r="79" spans="1:18" x14ac:dyDescent="0.25">
      <c r="A79" s="152">
        <v>57</v>
      </c>
      <c r="B79" s="147" t="s">
        <v>230</v>
      </c>
      <c r="C79" s="148">
        <v>14.046110000000001</v>
      </c>
      <c r="D79" s="148">
        <v>17.885449999999999</v>
      </c>
      <c r="E79" s="148">
        <v>20.98</v>
      </c>
      <c r="F79" s="148">
        <v>26.15157</v>
      </c>
      <c r="G79" s="148">
        <v>29.61327</v>
      </c>
      <c r="H79" s="148">
        <v>31.91058</v>
      </c>
      <c r="I79" s="148">
        <v>33.630940000000002</v>
      </c>
      <c r="J79" s="148">
        <v>35.151989999999998</v>
      </c>
      <c r="K79" s="148">
        <v>36.022660000000002</v>
      </c>
      <c r="L79" s="148">
        <v>38.057720000000003</v>
      </c>
      <c r="M79" s="148">
        <v>36.24295</v>
      </c>
      <c r="N79" s="148"/>
      <c r="O79" s="148">
        <v>32.623899999999999</v>
      </c>
      <c r="P79" s="148"/>
      <c r="Q79" s="148">
        <v>30.24267</v>
      </c>
      <c r="R79" s="148">
        <v>27.78801</v>
      </c>
    </row>
    <row r="80" spans="1:18" x14ac:dyDescent="0.25">
      <c r="A80" s="152">
        <v>58</v>
      </c>
      <c r="B80" s="147" t="s">
        <v>231</v>
      </c>
      <c r="C80" s="148">
        <v>13.89925</v>
      </c>
      <c r="D80" s="148">
        <v>16.763020000000001</v>
      </c>
      <c r="E80" s="148">
        <v>19.00788</v>
      </c>
      <c r="F80" s="148">
        <v>23.581520000000001</v>
      </c>
      <c r="G80" s="148">
        <v>26.5397</v>
      </c>
      <c r="H80" s="148">
        <v>28.354469999999999</v>
      </c>
      <c r="I80" s="148">
        <v>29.51886</v>
      </c>
      <c r="J80" s="148">
        <v>30.420999999999999</v>
      </c>
      <c r="K80" s="148">
        <v>30.966480000000001</v>
      </c>
      <c r="L80" s="148">
        <v>32.477040000000002</v>
      </c>
      <c r="M80" s="148">
        <v>30.62031</v>
      </c>
      <c r="N80" s="148"/>
      <c r="O80" s="148">
        <v>27.557230000000001</v>
      </c>
      <c r="P80" s="148"/>
      <c r="Q80" s="148">
        <v>24.494150000000001</v>
      </c>
      <c r="R80" s="148">
        <v>22.091940000000001</v>
      </c>
    </row>
    <row r="81" spans="1:18" x14ac:dyDescent="0.25">
      <c r="A81" s="146">
        <v>59</v>
      </c>
      <c r="B81" s="149" t="s">
        <v>232</v>
      </c>
      <c r="C81" s="148">
        <v>14.025130000000001</v>
      </c>
      <c r="D81" s="148">
        <v>17.245560000000001</v>
      </c>
      <c r="E81" s="148">
        <v>19.81561</v>
      </c>
      <c r="F81" s="148">
        <v>24.62003</v>
      </c>
      <c r="G81" s="148">
        <v>27.74605</v>
      </c>
      <c r="H81" s="148">
        <v>29.739149999999999</v>
      </c>
      <c r="I81" s="148">
        <v>31.176279999999998</v>
      </c>
      <c r="J81" s="148">
        <v>32.445570000000004</v>
      </c>
      <c r="K81" s="148">
        <v>33.085459999999998</v>
      </c>
      <c r="L81" s="148">
        <v>34.79533</v>
      </c>
      <c r="M81" s="148">
        <v>32.707819999999998</v>
      </c>
      <c r="N81" s="148"/>
      <c r="O81" s="148">
        <v>29.434940000000001</v>
      </c>
      <c r="P81" s="148"/>
      <c r="Q81" s="148">
        <v>26.581659999999999</v>
      </c>
      <c r="R81" s="148">
        <v>24.158470000000001</v>
      </c>
    </row>
    <row r="82" spans="1:18" x14ac:dyDescent="0.25">
      <c r="A82" s="152">
        <v>60</v>
      </c>
      <c r="B82" s="147" t="s">
        <v>233</v>
      </c>
      <c r="C82" s="148">
        <v>13.406219999999999</v>
      </c>
      <c r="D82" s="148">
        <v>16.332930000000001</v>
      </c>
      <c r="E82" s="148">
        <v>18.661709999999999</v>
      </c>
      <c r="F82" s="148">
        <v>23.172409999999999</v>
      </c>
      <c r="G82" s="148">
        <v>26.078140000000001</v>
      </c>
      <c r="H82" s="148">
        <v>27.892910000000001</v>
      </c>
      <c r="I82" s="148">
        <v>29.193670000000001</v>
      </c>
      <c r="J82" s="148">
        <v>30.347570000000001</v>
      </c>
      <c r="K82" s="148">
        <v>30.893049999999999</v>
      </c>
      <c r="L82" s="148">
        <v>32.456060000000001</v>
      </c>
      <c r="M82" s="148">
        <v>30.389530000000001</v>
      </c>
      <c r="N82" s="148"/>
      <c r="O82" s="148">
        <v>27.347429999999999</v>
      </c>
      <c r="P82" s="148"/>
      <c r="Q82" s="148">
        <v>24.504639999999998</v>
      </c>
      <c r="R82" s="148">
        <v>22.186350000000001</v>
      </c>
    </row>
    <row r="83" spans="1:18" x14ac:dyDescent="0.25">
      <c r="A83" s="152">
        <v>61</v>
      </c>
      <c r="B83" s="147" t="s">
        <v>234</v>
      </c>
      <c r="C83" s="148">
        <v>10.75225</v>
      </c>
      <c r="D83" s="148">
        <v>12.71388</v>
      </c>
      <c r="E83" s="148">
        <v>14.25591</v>
      </c>
      <c r="F83" s="148">
        <v>17.644179999999999</v>
      </c>
      <c r="G83" s="148">
        <v>19.763159999999999</v>
      </c>
      <c r="H83" s="148">
        <v>21.02196</v>
      </c>
      <c r="I83" s="148">
        <v>21.89263</v>
      </c>
      <c r="J83" s="148">
        <v>22.64791</v>
      </c>
      <c r="K83" s="148">
        <v>22.94163</v>
      </c>
      <c r="L83" s="148">
        <v>24.00112</v>
      </c>
      <c r="M83" s="148">
        <v>22.165369999999999</v>
      </c>
      <c r="N83" s="148"/>
      <c r="O83" s="148">
        <v>19.951979999999999</v>
      </c>
      <c r="P83" s="148"/>
      <c r="Q83" s="148">
        <v>17.360949999999999</v>
      </c>
      <c r="R83" s="148">
        <v>15.514710000000001</v>
      </c>
    </row>
    <row r="84" spans="1:18" x14ac:dyDescent="0.25">
      <c r="A84" s="146">
        <v>62</v>
      </c>
      <c r="B84" s="149" t="s">
        <v>235</v>
      </c>
      <c r="C84" s="148">
        <v>13.637</v>
      </c>
      <c r="D84" s="148">
        <v>16.773510000000002</v>
      </c>
      <c r="E84" s="148">
        <v>19.280619999999999</v>
      </c>
      <c r="F84" s="148">
        <v>23.94867</v>
      </c>
      <c r="G84" s="148">
        <v>26.990770000000001</v>
      </c>
      <c r="H84" s="148">
        <v>28.920929999999998</v>
      </c>
      <c r="I84" s="148">
        <v>30.326589999999999</v>
      </c>
      <c r="J84" s="148">
        <v>31.553920000000002</v>
      </c>
      <c r="K84" s="148">
        <v>32.183320000000002</v>
      </c>
      <c r="L84" s="148">
        <v>33.840739999999997</v>
      </c>
      <c r="M84" s="148">
        <v>31.81617</v>
      </c>
      <c r="N84" s="148"/>
      <c r="O84" s="148">
        <v>28.637699999999999</v>
      </c>
      <c r="P84" s="148"/>
      <c r="Q84" s="148">
        <v>25.857849999999999</v>
      </c>
      <c r="R84" s="148">
        <v>23.497599999999998</v>
      </c>
    </row>
    <row r="85" spans="1:18" x14ac:dyDescent="0.25">
      <c r="A85" s="152">
        <v>63</v>
      </c>
      <c r="B85" s="147" t="s">
        <v>236</v>
      </c>
      <c r="C85" s="148">
        <v>12.850250000000001</v>
      </c>
      <c r="D85" s="148">
        <v>15.944800000000001</v>
      </c>
      <c r="E85" s="148">
        <v>18.420439999999999</v>
      </c>
      <c r="F85" s="148">
        <v>22.910160000000001</v>
      </c>
      <c r="G85" s="148">
        <v>25.857849999999999</v>
      </c>
      <c r="H85" s="148">
        <v>27.756540000000001</v>
      </c>
      <c r="I85" s="148">
        <v>29.13073</v>
      </c>
      <c r="J85" s="148">
        <v>30.358060000000002</v>
      </c>
      <c r="K85" s="148">
        <v>30.997949999999999</v>
      </c>
      <c r="L85" s="148">
        <v>32.644880000000001</v>
      </c>
      <c r="M85" s="148">
        <v>30.798639999999999</v>
      </c>
      <c r="N85" s="148"/>
      <c r="O85" s="148">
        <v>27.714580000000002</v>
      </c>
      <c r="P85" s="148"/>
      <c r="Q85" s="148">
        <v>25.217960000000001</v>
      </c>
      <c r="R85" s="148">
        <v>22.99408</v>
      </c>
    </row>
    <row r="86" spans="1:18" x14ac:dyDescent="0.25">
      <c r="A86" s="152">
        <v>64</v>
      </c>
      <c r="B86" s="147" t="s">
        <v>237</v>
      </c>
      <c r="C86" s="148">
        <v>16.60567</v>
      </c>
      <c r="D86" s="148">
        <v>20.68628</v>
      </c>
      <c r="E86" s="148">
        <v>23.938179999999999</v>
      </c>
      <c r="F86" s="148">
        <v>29.80209</v>
      </c>
      <c r="G86" s="148">
        <v>33.69388</v>
      </c>
      <c r="H86" s="148">
        <v>36.211480000000002</v>
      </c>
      <c r="I86" s="148">
        <v>37.91086</v>
      </c>
      <c r="J86" s="148">
        <v>39.264069999999997</v>
      </c>
      <c r="K86" s="148">
        <v>40.16621</v>
      </c>
      <c r="L86" s="148">
        <v>42.316659999999999</v>
      </c>
      <c r="M86" s="148">
        <v>40.396990000000002</v>
      </c>
      <c r="N86" s="148"/>
      <c r="O86" s="148">
        <v>36.358339999999998</v>
      </c>
      <c r="P86" s="148"/>
      <c r="Q86" s="148">
        <v>33.221829999999997</v>
      </c>
      <c r="R86" s="148">
        <v>30.33708</v>
      </c>
    </row>
    <row r="87" spans="1:18" x14ac:dyDescent="0.25">
      <c r="A87" s="143">
        <v>64</v>
      </c>
      <c r="B87" s="144" t="s">
        <v>171</v>
      </c>
      <c r="C87" s="145">
        <v>30.872070000000001</v>
      </c>
      <c r="D87" s="145">
        <v>34.952680000000001</v>
      </c>
      <c r="E87" s="145">
        <v>38.20458</v>
      </c>
      <c r="F87" s="145">
        <v>44.068489999999997</v>
      </c>
      <c r="G87" s="145">
        <v>47.960279999999997</v>
      </c>
      <c r="H87" s="145">
        <v>50.477879999999999</v>
      </c>
      <c r="I87" s="145">
        <v>52.177259999999997</v>
      </c>
      <c r="J87" s="145">
        <v>53.530470000000001</v>
      </c>
      <c r="K87" s="145">
        <v>54.432609999999997</v>
      </c>
      <c r="L87" s="145">
        <v>56.583060000000003</v>
      </c>
      <c r="M87" s="145">
        <v>54.66339</v>
      </c>
      <c r="N87" s="145"/>
      <c r="O87" s="145">
        <v>50.624740000000003</v>
      </c>
      <c r="P87" s="145"/>
      <c r="Q87" s="145">
        <v>47.488230000000001</v>
      </c>
      <c r="R87" s="145">
        <v>44.603479999999998</v>
      </c>
    </row>
    <row r="88" spans="1:18" x14ac:dyDescent="0.25">
      <c r="A88" s="146">
        <v>65</v>
      </c>
      <c r="B88" s="149" t="s">
        <v>238</v>
      </c>
      <c r="C88" s="148">
        <v>16.836449999999999</v>
      </c>
      <c r="D88" s="148">
        <v>21.095389999999998</v>
      </c>
      <c r="E88" s="148">
        <v>24.494150000000001</v>
      </c>
      <c r="F88" s="148">
        <v>30.494430000000001</v>
      </c>
      <c r="G88" s="148">
        <v>34.512099999999997</v>
      </c>
      <c r="H88" s="148">
        <v>37.124110000000002</v>
      </c>
      <c r="I88" s="148">
        <v>38.896920000000001</v>
      </c>
      <c r="J88" s="148">
        <v>40.313070000000003</v>
      </c>
      <c r="K88" s="148">
        <v>41.288640000000001</v>
      </c>
      <c r="L88" s="148">
        <v>43.523009999999999</v>
      </c>
      <c r="M88" s="148">
        <v>41.624319999999997</v>
      </c>
      <c r="N88" s="148"/>
      <c r="O88" s="148">
        <v>37.459789999999998</v>
      </c>
      <c r="P88" s="148"/>
      <c r="Q88" s="148">
        <v>34.36524</v>
      </c>
      <c r="R88" s="148">
        <v>31.43853</v>
      </c>
    </row>
    <row r="89" spans="1:18" x14ac:dyDescent="0.25">
      <c r="A89" s="143">
        <v>65</v>
      </c>
      <c r="B89" s="144" t="s">
        <v>171</v>
      </c>
      <c r="C89" s="145">
        <v>31.10285</v>
      </c>
      <c r="D89" s="145">
        <v>35.361789999999999</v>
      </c>
      <c r="E89" s="145">
        <v>38.760550000000002</v>
      </c>
      <c r="F89" s="145">
        <v>44.760829999999999</v>
      </c>
      <c r="G89" s="145">
        <v>48.778500000000001</v>
      </c>
      <c r="H89" s="145">
        <v>51.390509999999999</v>
      </c>
      <c r="I89" s="145">
        <v>53.163319999999999</v>
      </c>
      <c r="J89" s="145">
        <v>54.579470000000001</v>
      </c>
      <c r="K89" s="145">
        <v>55.555039999999998</v>
      </c>
      <c r="L89" s="145">
        <v>57.789409999999997</v>
      </c>
      <c r="M89" s="145">
        <v>55.890720000000002</v>
      </c>
      <c r="N89" s="145"/>
      <c r="O89" s="145">
        <v>51.726190000000003</v>
      </c>
      <c r="P89" s="145"/>
      <c r="Q89" s="145">
        <v>48.631639999999997</v>
      </c>
      <c r="R89" s="145">
        <v>45.704929999999997</v>
      </c>
    </row>
    <row r="90" spans="1:18" x14ac:dyDescent="0.25">
      <c r="A90" s="152">
        <v>66</v>
      </c>
      <c r="B90" s="147" t="s">
        <v>239</v>
      </c>
      <c r="C90" s="148">
        <v>17.455359999999999</v>
      </c>
      <c r="D90" s="148">
        <v>22.32272</v>
      </c>
      <c r="E90" s="148">
        <v>26.225000000000001</v>
      </c>
      <c r="F90" s="148">
        <v>32.718310000000002</v>
      </c>
      <c r="G90" s="148">
        <v>37.124110000000002</v>
      </c>
      <c r="H90" s="148">
        <v>40.071800000000003</v>
      </c>
      <c r="I90" s="148">
        <v>42.127839999999999</v>
      </c>
      <c r="J90" s="148">
        <v>43.785260000000001</v>
      </c>
      <c r="K90" s="148">
        <v>44.960140000000003</v>
      </c>
      <c r="L90" s="148">
        <v>47.509210000000003</v>
      </c>
      <c r="M90" s="148">
        <v>45.74689</v>
      </c>
      <c r="N90" s="148"/>
      <c r="O90" s="148">
        <v>41.173250000000003</v>
      </c>
      <c r="P90" s="148"/>
      <c r="Q90" s="148">
        <v>38.319969999999998</v>
      </c>
      <c r="R90" s="148">
        <v>35.267380000000003</v>
      </c>
    </row>
    <row r="91" spans="1:18" x14ac:dyDescent="0.25">
      <c r="A91" s="143">
        <v>66</v>
      </c>
      <c r="B91" s="144" t="s">
        <v>171</v>
      </c>
      <c r="C91" s="145">
        <v>31.72176</v>
      </c>
      <c r="D91" s="145">
        <v>36.589120000000001</v>
      </c>
      <c r="E91" s="145">
        <v>40.491399999999999</v>
      </c>
      <c r="F91" s="145">
        <v>46.98471</v>
      </c>
      <c r="G91" s="145">
        <v>51.390509999999999</v>
      </c>
      <c r="H91" s="145">
        <v>54.338200000000001</v>
      </c>
      <c r="I91" s="145">
        <v>56.394240000000003</v>
      </c>
      <c r="J91" s="145">
        <v>58.051659999999998</v>
      </c>
      <c r="K91" s="145">
        <v>59.22654</v>
      </c>
      <c r="L91" s="145">
        <v>61.77561</v>
      </c>
      <c r="M91" s="145">
        <v>60.013289999999998</v>
      </c>
      <c r="N91" s="145"/>
      <c r="O91" s="145">
        <v>55.43965</v>
      </c>
      <c r="P91" s="145"/>
      <c r="Q91" s="145">
        <v>52.586370000000002</v>
      </c>
      <c r="R91" s="145">
        <v>49.53378</v>
      </c>
    </row>
    <row r="92" spans="1:18" x14ac:dyDescent="0.25">
      <c r="A92" s="152">
        <v>67</v>
      </c>
      <c r="B92" s="147" t="s">
        <v>240</v>
      </c>
      <c r="C92" s="148">
        <v>15.252459999999999</v>
      </c>
      <c r="D92" s="148">
        <v>19.270130000000002</v>
      </c>
      <c r="E92" s="148">
        <v>22.501049999999999</v>
      </c>
      <c r="F92" s="148">
        <v>28.02928</v>
      </c>
      <c r="G92" s="148">
        <v>31.711269999999999</v>
      </c>
      <c r="H92" s="148">
        <v>34.134459999999997</v>
      </c>
      <c r="I92" s="148">
        <v>35.928249999999998</v>
      </c>
      <c r="J92" s="148">
        <v>37.522730000000003</v>
      </c>
      <c r="K92" s="148">
        <v>38.414380000000001</v>
      </c>
      <c r="L92" s="148">
        <v>40.533360000000002</v>
      </c>
      <c r="M92" s="148">
        <v>38.4983</v>
      </c>
      <c r="N92" s="148"/>
      <c r="O92" s="148">
        <v>34.648470000000003</v>
      </c>
      <c r="P92" s="148"/>
      <c r="Q92" s="148">
        <v>31.942050000000002</v>
      </c>
      <c r="R92" s="148">
        <v>29.288080000000001</v>
      </c>
    </row>
    <row r="93" spans="1:18" x14ac:dyDescent="0.25">
      <c r="A93" s="146">
        <v>68</v>
      </c>
      <c r="B93" s="149" t="s">
        <v>241</v>
      </c>
      <c r="C93" s="148">
        <v>15.0007</v>
      </c>
      <c r="D93" s="148">
        <v>18.944939999999999</v>
      </c>
      <c r="E93" s="148">
        <v>22.112919999999999</v>
      </c>
      <c r="F93" s="148">
        <v>27.54674</v>
      </c>
      <c r="G93" s="148">
        <v>31.165790000000001</v>
      </c>
      <c r="H93" s="148">
        <v>33.547020000000003</v>
      </c>
      <c r="I93" s="148">
        <v>35.319830000000003</v>
      </c>
      <c r="J93" s="148">
        <v>36.882840000000002</v>
      </c>
      <c r="K93" s="148">
        <v>37.753509999999999</v>
      </c>
      <c r="L93" s="148">
        <v>39.84102</v>
      </c>
      <c r="M93" s="148">
        <v>37.837429999999998</v>
      </c>
      <c r="N93" s="148"/>
      <c r="O93" s="148">
        <v>34.061030000000002</v>
      </c>
      <c r="P93" s="148"/>
      <c r="Q93" s="148">
        <v>31.396570000000001</v>
      </c>
      <c r="R93" s="148">
        <v>28.784559999999999</v>
      </c>
    </row>
    <row r="94" spans="1:18" x14ac:dyDescent="0.25">
      <c r="A94" s="152">
        <v>69</v>
      </c>
      <c r="B94" s="147" t="s">
        <v>242</v>
      </c>
      <c r="C94" s="148">
        <v>13.89925</v>
      </c>
      <c r="D94" s="148">
        <v>17.675650000000001</v>
      </c>
      <c r="E94" s="148">
        <v>20.20374</v>
      </c>
      <c r="F94" s="148">
        <v>25.092079999999999</v>
      </c>
      <c r="G94" s="148">
        <v>28.281040000000001</v>
      </c>
      <c r="H94" s="148">
        <v>30.28463</v>
      </c>
      <c r="I94" s="148">
        <v>31.595880000000001</v>
      </c>
      <c r="J94" s="148">
        <v>32.623899999999999</v>
      </c>
      <c r="K94" s="148">
        <v>33.274279999999997</v>
      </c>
      <c r="L94" s="148">
        <v>34.952680000000001</v>
      </c>
      <c r="M94" s="148">
        <v>33.106439999999999</v>
      </c>
      <c r="N94" s="148"/>
      <c r="O94" s="148">
        <v>29.80209</v>
      </c>
      <c r="P94" s="148"/>
      <c r="Q94" s="148">
        <v>26.770479999999999</v>
      </c>
      <c r="R94" s="148">
        <v>24.263369999999998</v>
      </c>
    </row>
    <row r="95" spans="1:18" x14ac:dyDescent="0.25">
      <c r="A95" s="153">
        <v>69</v>
      </c>
      <c r="B95" s="154" t="s">
        <v>243</v>
      </c>
      <c r="C95" s="145">
        <v>19.24915</v>
      </c>
      <c r="D95" s="145">
        <v>23.025549999999999</v>
      </c>
      <c r="E95" s="145">
        <v>25.553640000000001</v>
      </c>
      <c r="F95" s="145">
        <v>30.441980000000001</v>
      </c>
      <c r="G95" s="145">
        <v>33.630940000000002</v>
      </c>
      <c r="H95" s="145">
        <v>35.634529999999998</v>
      </c>
      <c r="I95" s="145">
        <v>36.945779999999999</v>
      </c>
      <c r="J95" s="145">
        <v>37.973799999999997</v>
      </c>
      <c r="K95" s="145">
        <v>38.624180000000003</v>
      </c>
      <c r="L95" s="145">
        <v>40.302579999999999</v>
      </c>
      <c r="M95" s="145">
        <v>38.456339999999997</v>
      </c>
      <c r="N95" s="145"/>
      <c r="O95" s="145">
        <v>35.151989999999998</v>
      </c>
      <c r="P95" s="145"/>
      <c r="Q95" s="145">
        <v>32.120379999999997</v>
      </c>
      <c r="R95" s="145">
        <v>29.61327</v>
      </c>
    </row>
    <row r="96" spans="1:18" x14ac:dyDescent="0.25">
      <c r="A96" s="146">
        <v>70</v>
      </c>
      <c r="B96" s="149" t="s">
        <v>244</v>
      </c>
      <c r="C96" s="148">
        <v>14.96923</v>
      </c>
      <c r="D96" s="148">
        <v>18.514849999999999</v>
      </c>
      <c r="E96" s="148">
        <v>21.347149999999999</v>
      </c>
      <c r="F96" s="148">
        <v>26.550190000000001</v>
      </c>
      <c r="G96" s="148">
        <v>29.980419999999999</v>
      </c>
      <c r="H96" s="148">
        <v>32.193809999999999</v>
      </c>
      <c r="I96" s="148">
        <v>33.662410000000001</v>
      </c>
      <c r="J96" s="148">
        <v>34.826799999999999</v>
      </c>
      <c r="K96" s="148">
        <v>35.592570000000002</v>
      </c>
      <c r="L96" s="148">
        <v>37.470280000000002</v>
      </c>
      <c r="M96" s="148">
        <v>35.676490000000001</v>
      </c>
      <c r="N96" s="148"/>
      <c r="O96" s="148">
        <v>32.10989</v>
      </c>
      <c r="P96" s="148"/>
      <c r="Q96" s="148">
        <v>29.18318</v>
      </c>
      <c r="R96" s="148">
        <v>26.581659999999999</v>
      </c>
    </row>
    <row r="97" spans="1:18" x14ac:dyDescent="0.25">
      <c r="A97" s="146">
        <v>71</v>
      </c>
      <c r="B97" s="149" t="s">
        <v>245</v>
      </c>
      <c r="C97" s="148">
        <v>14.528650000000001</v>
      </c>
      <c r="D97" s="148">
        <v>17.791039999999999</v>
      </c>
      <c r="E97" s="148">
        <v>20.361090000000001</v>
      </c>
      <c r="F97" s="148">
        <v>25.301880000000001</v>
      </c>
      <c r="G97" s="148">
        <v>28.532800000000002</v>
      </c>
      <c r="H97" s="148">
        <v>30.57835</v>
      </c>
      <c r="I97" s="148">
        <v>31.92107</v>
      </c>
      <c r="J97" s="148">
        <v>32.97007</v>
      </c>
      <c r="K97" s="148">
        <v>33.64143</v>
      </c>
      <c r="L97" s="148">
        <v>35.361789999999999</v>
      </c>
      <c r="M97" s="148">
        <v>33.536529999999999</v>
      </c>
      <c r="N97" s="148"/>
      <c r="O97" s="148">
        <v>30.19022</v>
      </c>
      <c r="P97" s="148"/>
      <c r="Q97" s="148">
        <v>27.190080000000002</v>
      </c>
      <c r="R97" s="148">
        <v>24.682970000000001</v>
      </c>
    </row>
    <row r="98" spans="1:18" x14ac:dyDescent="0.25">
      <c r="A98" s="146">
        <v>72</v>
      </c>
      <c r="B98" s="149" t="s">
        <v>246</v>
      </c>
      <c r="C98" s="148">
        <v>11.024990000000001</v>
      </c>
      <c r="D98" s="148">
        <v>12.89221</v>
      </c>
      <c r="E98" s="148">
        <v>14.360810000000001</v>
      </c>
      <c r="F98" s="148">
        <v>17.749079999999999</v>
      </c>
      <c r="G98" s="148">
        <v>19.847079999999998</v>
      </c>
      <c r="H98" s="148">
        <v>21.06392</v>
      </c>
      <c r="I98" s="148">
        <v>21.89263</v>
      </c>
      <c r="J98" s="148">
        <v>22.616440000000001</v>
      </c>
      <c r="K98" s="148">
        <v>22.868200000000002</v>
      </c>
      <c r="L98" s="148">
        <v>23.875240000000002</v>
      </c>
      <c r="M98" s="148">
        <v>21.924099999999999</v>
      </c>
      <c r="N98" s="148"/>
      <c r="O98" s="148">
        <v>19.73169</v>
      </c>
      <c r="P98" s="148"/>
      <c r="Q98" s="148">
        <v>16.962330000000001</v>
      </c>
      <c r="R98" s="148">
        <v>15.084619999999999</v>
      </c>
    </row>
    <row r="99" spans="1:18" x14ac:dyDescent="0.25">
      <c r="A99" s="146">
        <v>73</v>
      </c>
      <c r="B99" s="149" t="s">
        <v>247</v>
      </c>
      <c r="C99" s="148">
        <v>15.78745</v>
      </c>
      <c r="D99" s="148">
        <v>20.088349999999998</v>
      </c>
      <c r="E99" s="148">
        <v>23.51858</v>
      </c>
      <c r="F99" s="148">
        <v>29.33004</v>
      </c>
      <c r="G99" s="148">
        <v>33.253300000000003</v>
      </c>
      <c r="H99" s="148">
        <v>35.854819999999997</v>
      </c>
      <c r="I99" s="148">
        <v>37.669589999999999</v>
      </c>
      <c r="J99" s="148">
        <v>39.11721</v>
      </c>
      <c r="K99" s="148">
        <v>40.145229999999998</v>
      </c>
      <c r="L99" s="148">
        <v>42.390090000000001</v>
      </c>
      <c r="M99" s="148">
        <v>40.743160000000003</v>
      </c>
      <c r="N99" s="148"/>
      <c r="O99" s="148">
        <v>36.67304</v>
      </c>
      <c r="P99" s="148"/>
      <c r="Q99" s="148">
        <v>34.008580000000002</v>
      </c>
      <c r="R99" s="148">
        <v>31.23922</v>
      </c>
    </row>
    <row r="100" spans="1:18" x14ac:dyDescent="0.25">
      <c r="A100" s="143">
        <v>73</v>
      </c>
      <c r="B100" s="144" t="s">
        <v>171</v>
      </c>
      <c r="C100" s="145">
        <v>30.053850000000001</v>
      </c>
      <c r="D100" s="145">
        <v>34.354750000000003</v>
      </c>
      <c r="E100" s="145">
        <v>37.784979999999997</v>
      </c>
      <c r="F100" s="145">
        <v>43.596440000000001</v>
      </c>
      <c r="G100" s="145">
        <v>47.5197</v>
      </c>
      <c r="H100" s="145">
        <v>50.121220000000001</v>
      </c>
      <c r="I100" s="145">
        <v>51.935989999999997</v>
      </c>
      <c r="J100" s="145">
        <v>53.383609999999997</v>
      </c>
      <c r="K100" s="145">
        <v>54.411630000000002</v>
      </c>
      <c r="L100" s="145">
        <v>56.656489999999998</v>
      </c>
      <c r="M100" s="145">
        <v>55.00956</v>
      </c>
      <c r="N100" s="145"/>
      <c r="O100" s="145">
        <v>50.939439999999998</v>
      </c>
      <c r="P100" s="145"/>
      <c r="Q100" s="145">
        <v>48.274979999999999</v>
      </c>
      <c r="R100" s="145">
        <v>45.50562</v>
      </c>
    </row>
    <row r="101" spans="1:18" x14ac:dyDescent="0.25">
      <c r="A101" s="152">
        <v>74</v>
      </c>
      <c r="B101" s="147" t="s">
        <v>248</v>
      </c>
      <c r="C101" s="148">
        <v>14.046110000000001</v>
      </c>
      <c r="D101" s="148">
        <v>17.455359999999999</v>
      </c>
      <c r="E101" s="148">
        <v>20.885590000000001</v>
      </c>
      <c r="F101" s="148">
        <v>26.036180000000002</v>
      </c>
      <c r="G101" s="148">
        <v>31.984010000000001</v>
      </c>
      <c r="H101" s="148">
        <v>33.50506</v>
      </c>
      <c r="I101" s="148">
        <v>34.837290000000003</v>
      </c>
      <c r="J101" s="148">
        <v>36.012169999999998</v>
      </c>
      <c r="K101" s="148">
        <v>37.973799999999997</v>
      </c>
      <c r="L101" s="148">
        <v>42.641849999999998</v>
      </c>
      <c r="M101" s="148">
        <v>41.792160000000003</v>
      </c>
      <c r="N101" s="148"/>
      <c r="O101" s="148">
        <v>37.617139999999999</v>
      </c>
      <c r="P101" s="148"/>
      <c r="Q101" s="148">
        <v>35.938740000000003</v>
      </c>
      <c r="R101" s="148">
        <v>33.358199999999997</v>
      </c>
    </row>
    <row r="102" spans="1:18" x14ac:dyDescent="0.25">
      <c r="A102" s="143">
        <v>74</v>
      </c>
      <c r="B102" s="144" t="s">
        <v>171</v>
      </c>
      <c r="C102" s="145">
        <v>28.31251</v>
      </c>
      <c r="D102" s="145">
        <v>31.72176</v>
      </c>
      <c r="E102" s="145">
        <v>35.151989999999998</v>
      </c>
      <c r="F102" s="145">
        <v>40.302579999999999</v>
      </c>
      <c r="G102" s="145">
        <v>46.250410000000002</v>
      </c>
      <c r="H102" s="145">
        <v>47.771459999999998</v>
      </c>
      <c r="I102" s="145">
        <v>49.10369</v>
      </c>
      <c r="J102" s="145">
        <v>50.278570000000002</v>
      </c>
      <c r="K102" s="145">
        <v>52.240200000000002</v>
      </c>
      <c r="L102" s="145">
        <v>56.908250000000002</v>
      </c>
      <c r="M102" s="145">
        <v>56.05856</v>
      </c>
      <c r="N102" s="145"/>
      <c r="O102" s="145">
        <v>51.883540000000004</v>
      </c>
      <c r="P102" s="145"/>
      <c r="Q102" s="145">
        <v>50.20514</v>
      </c>
      <c r="R102" s="145">
        <v>47.624600000000001</v>
      </c>
    </row>
    <row r="103" spans="1:18" x14ac:dyDescent="0.25">
      <c r="A103" s="152">
        <v>75</v>
      </c>
      <c r="B103" s="147" t="s">
        <v>249</v>
      </c>
      <c r="C103" s="148">
        <v>16.301459999999999</v>
      </c>
      <c r="D103" s="148">
        <v>19.186209999999999</v>
      </c>
      <c r="E103" s="148">
        <v>21.420580000000001</v>
      </c>
      <c r="F103" s="148">
        <v>26.518720000000002</v>
      </c>
      <c r="G103" s="148">
        <v>29.718170000000001</v>
      </c>
      <c r="H103" s="148">
        <v>31.616859999999999</v>
      </c>
      <c r="I103" s="148">
        <v>32.760269999999998</v>
      </c>
      <c r="J103" s="148">
        <v>33.609960000000001</v>
      </c>
      <c r="K103" s="148">
        <v>34.07152</v>
      </c>
      <c r="L103" s="148">
        <v>35.613550000000004</v>
      </c>
      <c r="M103" s="148">
        <v>33.21134</v>
      </c>
      <c r="N103" s="148"/>
      <c r="O103" s="148">
        <v>29.8965</v>
      </c>
      <c r="P103" s="148"/>
      <c r="Q103" s="148">
        <v>25.92079</v>
      </c>
      <c r="R103" s="148">
        <v>23.13045</v>
      </c>
    </row>
    <row r="104" spans="1:18" x14ac:dyDescent="0.25">
      <c r="A104" s="152">
        <v>76</v>
      </c>
      <c r="B104" s="147" t="s">
        <v>250</v>
      </c>
      <c r="C104" s="148">
        <v>14.455220000000001</v>
      </c>
      <c r="D104" s="148">
        <v>16.909880000000001</v>
      </c>
      <c r="E104" s="148">
        <v>18.80857</v>
      </c>
      <c r="F104" s="148">
        <v>23.266819999999999</v>
      </c>
      <c r="G104" s="148">
        <v>26.046669999999999</v>
      </c>
      <c r="H104" s="148">
        <v>27.672619999999998</v>
      </c>
      <c r="I104" s="148">
        <v>28.637699999999999</v>
      </c>
      <c r="J104" s="148">
        <v>29.351019999999998</v>
      </c>
      <c r="K104" s="148">
        <v>29.718170000000001</v>
      </c>
      <c r="L104" s="148">
        <v>31.029420000000002</v>
      </c>
      <c r="M104" s="148">
        <v>28.857990000000001</v>
      </c>
      <c r="N104" s="148"/>
      <c r="O104" s="148">
        <v>25.973240000000001</v>
      </c>
      <c r="P104" s="148"/>
      <c r="Q104" s="148">
        <v>22.375170000000001</v>
      </c>
      <c r="R104" s="148">
        <v>19.899529999999999</v>
      </c>
    </row>
    <row r="105" spans="1:18" x14ac:dyDescent="0.25">
      <c r="A105" s="152">
        <v>77</v>
      </c>
      <c r="B105" s="147" t="s">
        <v>251</v>
      </c>
      <c r="C105" s="148">
        <v>14.822369999999999</v>
      </c>
      <c r="D105" s="148">
        <v>17.444870000000002</v>
      </c>
      <c r="E105" s="148">
        <v>19.47993</v>
      </c>
      <c r="F105" s="148">
        <v>24.106020000000001</v>
      </c>
      <c r="G105" s="148">
        <v>27.011749999999999</v>
      </c>
      <c r="H105" s="148">
        <v>28.742599999999999</v>
      </c>
      <c r="I105" s="148">
        <v>29.781110000000002</v>
      </c>
      <c r="J105" s="148">
        <v>30.557369999999999</v>
      </c>
      <c r="K105" s="148">
        <v>30.976970000000001</v>
      </c>
      <c r="L105" s="148">
        <v>32.372140000000002</v>
      </c>
      <c r="M105" s="148">
        <v>30.19022</v>
      </c>
      <c r="N105" s="148"/>
      <c r="O105" s="148">
        <v>27.179590000000001</v>
      </c>
      <c r="P105" s="148"/>
      <c r="Q105" s="148">
        <v>23.57103</v>
      </c>
      <c r="R105" s="148">
        <v>21.032450000000001</v>
      </c>
    </row>
    <row r="106" spans="1:18" x14ac:dyDescent="0.25">
      <c r="A106" s="152">
        <v>78</v>
      </c>
      <c r="B106" s="147" t="s">
        <v>252</v>
      </c>
      <c r="C106" s="148">
        <v>14.822369999999999</v>
      </c>
      <c r="D106" s="148">
        <v>17.444870000000002</v>
      </c>
      <c r="E106" s="148">
        <v>19.47993</v>
      </c>
      <c r="F106" s="148">
        <v>24.106020000000001</v>
      </c>
      <c r="G106" s="148">
        <v>27.011749999999999</v>
      </c>
      <c r="H106" s="148">
        <v>28.742599999999999</v>
      </c>
      <c r="I106" s="148">
        <v>29.781110000000002</v>
      </c>
      <c r="J106" s="148">
        <v>30.557369999999999</v>
      </c>
      <c r="K106" s="148">
        <v>30.976970000000001</v>
      </c>
      <c r="L106" s="148">
        <v>32.372140000000002</v>
      </c>
      <c r="M106" s="148">
        <v>30.19022</v>
      </c>
      <c r="N106" s="148"/>
      <c r="O106" s="148">
        <v>27.179590000000001</v>
      </c>
      <c r="P106" s="148"/>
      <c r="Q106" s="148">
        <v>23.57103</v>
      </c>
      <c r="R106" s="148">
        <v>21.032450000000001</v>
      </c>
    </row>
    <row r="107" spans="1:18" x14ac:dyDescent="0.25">
      <c r="A107" s="146">
        <v>79</v>
      </c>
      <c r="B107" s="149" t="s">
        <v>253</v>
      </c>
      <c r="C107" s="148">
        <v>12.64045</v>
      </c>
      <c r="D107" s="148">
        <v>15.011189999999999</v>
      </c>
      <c r="E107" s="148">
        <v>16.878409999999999</v>
      </c>
      <c r="F107" s="148">
        <v>20.896080000000001</v>
      </c>
      <c r="G107" s="148">
        <v>23.42417</v>
      </c>
      <c r="H107" s="148">
        <v>24.945219999999999</v>
      </c>
      <c r="I107" s="148">
        <v>25.983730000000001</v>
      </c>
      <c r="J107" s="148">
        <v>26.917339999999999</v>
      </c>
      <c r="K107" s="148">
        <v>27.284490000000002</v>
      </c>
      <c r="L107" s="148">
        <v>28.55378</v>
      </c>
      <c r="M107" s="148">
        <v>26.424309999999998</v>
      </c>
      <c r="N107" s="148"/>
      <c r="O107" s="148">
        <v>23.780830000000002</v>
      </c>
      <c r="P107" s="148"/>
      <c r="Q107" s="148">
        <v>20.791180000000001</v>
      </c>
      <c r="R107" s="148">
        <v>18.61975</v>
      </c>
    </row>
    <row r="108" spans="1:18" x14ac:dyDescent="0.25">
      <c r="A108" s="146">
        <v>80</v>
      </c>
      <c r="B108" s="149" t="s">
        <v>254</v>
      </c>
      <c r="C108" s="148">
        <v>13.79435</v>
      </c>
      <c r="D108" s="148">
        <v>16.79449</v>
      </c>
      <c r="E108" s="148">
        <v>19.1967</v>
      </c>
      <c r="F108" s="148">
        <v>23.822790000000001</v>
      </c>
      <c r="G108" s="148">
        <v>26.812439999999999</v>
      </c>
      <c r="H108" s="148">
        <v>28.679659999999998</v>
      </c>
      <c r="I108" s="148">
        <v>30.022379999999998</v>
      </c>
      <c r="J108" s="148">
        <v>31.207750000000001</v>
      </c>
      <c r="K108" s="148">
        <v>31.77421</v>
      </c>
      <c r="L108" s="148">
        <v>33.379179999999998</v>
      </c>
      <c r="M108" s="148">
        <v>31.24971</v>
      </c>
      <c r="N108" s="148"/>
      <c r="O108" s="148">
        <v>28.12369</v>
      </c>
      <c r="P108" s="148"/>
      <c r="Q108" s="148">
        <v>25.19698</v>
      </c>
      <c r="R108" s="148">
        <v>22.815750000000001</v>
      </c>
    </row>
    <row r="109" spans="1:18" x14ac:dyDescent="0.25">
      <c r="A109" s="146">
        <v>81</v>
      </c>
      <c r="B109" s="149" t="s">
        <v>255</v>
      </c>
      <c r="C109" s="148">
        <v>16.238520000000001</v>
      </c>
      <c r="D109" s="148">
        <v>20.16178</v>
      </c>
      <c r="E109" s="148">
        <v>23.27731</v>
      </c>
      <c r="F109" s="148">
        <v>28.962890000000002</v>
      </c>
      <c r="G109" s="148">
        <v>32.7288</v>
      </c>
      <c r="H109" s="148">
        <v>35.151989999999998</v>
      </c>
      <c r="I109" s="148">
        <v>36.788429999999998</v>
      </c>
      <c r="J109" s="148">
        <v>38.068210000000001</v>
      </c>
      <c r="K109" s="148">
        <v>38.938879999999997</v>
      </c>
      <c r="L109" s="148">
        <v>40.99492</v>
      </c>
      <c r="M109" s="148">
        <v>39.085740000000001</v>
      </c>
      <c r="N109" s="148"/>
      <c r="O109" s="148">
        <v>35.172969999999999</v>
      </c>
      <c r="P109" s="148"/>
      <c r="Q109" s="148">
        <v>32.046950000000002</v>
      </c>
      <c r="R109" s="148">
        <v>29.22514</v>
      </c>
    </row>
    <row r="110" spans="1:18" x14ac:dyDescent="0.25">
      <c r="A110" s="146">
        <v>82</v>
      </c>
      <c r="B110" s="149" t="s">
        <v>256</v>
      </c>
      <c r="C110" s="148">
        <v>14.287380000000001</v>
      </c>
      <c r="D110" s="148">
        <v>17.832999999999998</v>
      </c>
      <c r="E110" s="148">
        <v>20.696770000000001</v>
      </c>
      <c r="F110" s="148">
        <v>27.221550000000001</v>
      </c>
      <c r="G110" s="148">
        <v>31.092359999999999</v>
      </c>
      <c r="H110" s="148">
        <v>33.347709999999999</v>
      </c>
      <c r="I110" s="148">
        <v>34.963169999999998</v>
      </c>
      <c r="J110" s="148">
        <v>36.389809999999997</v>
      </c>
      <c r="K110" s="148">
        <v>37.124110000000002</v>
      </c>
      <c r="L110" s="148">
        <v>39.054270000000002</v>
      </c>
      <c r="M110" s="148">
        <v>38.298990000000003</v>
      </c>
      <c r="N110" s="148"/>
      <c r="O110" s="148">
        <v>34.470140000000001</v>
      </c>
      <c r="P110" s="148"/>
      <c r="Q110" s="148">
        <v>30.893049999999999</v>
      </c>
      <c r="R110" s="148">
        <v>27.98732</v>
      </c>
    </row>
    <row r="111" spans="1:18" x14ac:dyDescent="0.25">
      <c r="A111" s="146">
        <v>83</v>
      </c>
      <c r="B111" s="149" t="s">
        <v>257</v>
      </c>
      <c r="C111" s="148">
        <v>17.874960000000002</v>
      </c>
      <c r="D111" s="148">
        <v>23.487110000000001</v>
      </c>
      <c r="E111" s="148">
        <v>27.98732</v>
      </c>
      <c r="F111" s="148">
        <v>35.005130000000001</v>
      </c>
      <c r="G111" s="148">
        <v>39.851509999999998</v>
      </c>
      <c r="H111" s="148">
        <v>43.176839999999999</v>
      </c>
      <c r="I111" s="148">
        <v>45.568559999999998</v>
      </c>
      <c r="J111" s="148">
        <v>47.5197</v>
      </c>
      <c r="K111" s="148">
        <v>48.956829999999997</v>
      </c>
      <c r="L111" s="148">
        <v>51.883540000000004</v>
      </c>
      <c r="M111" s="148">
        <v>50.34151</v>
      </c>
      <c r="N111" s="148"/>
      <c r="O111" s="148">
        <v>45.316800000000001</v>
      </c>
      <c r="P111" s="148"/>
      <c r="Q111" s="148">
        <v>42.872630000000001</v>
      </c>
      <c r="R111" s="148">
        <v>39.725630000000002</v>
      </c>
    </row>
    <row r="112" spans="1:18" x14ac:dyDescent="0.25">
      <c r="A112" s="150">
        <v>83</v>
      </c>
      <c r="B112" s="151" t="s">
        <v>177</v>
      </c>
      <c r="C112" s="145">
        <v>32.141359999999999</v>
      </c>
      <c r="D112" s="145">
        <v>37.753509999999999</v>
      </c>
      <c r="E112" s="145">
        <v>42.253720000000001</v>
      </c>
      <c r="F112" s="145">
        <v>49.271529999999998</v>
      </c>
      <c r="G112" s="145">
        <v>54.117910000000002</v>
      </c>
      <c r="H112" s="145">
        <v>57.443240000000003</v>
      </c>
      <c r="I112" s="145">
        <v>59.834960000000002</v>
      </c>
      <c r="J112" s="145">
        <v>61.786099999999998</v>
      </c>
      <c r="K112" s="145">
        <v>63.223230000000001</v>
      </c>
      <c r="L112" s="145">
        <v>66.149940000000001</v>
      </c>
      <c r="M112" s="145">
        <v>64.607910000000004</v>
      </c>
      <c r="N112" s="145"/>
      <c r="O112" s="145">
        <v>59.583199999999998</v>
      </c>
      <c r="P112" s="145"/>
      <c r="Q112" s="145">
        <v>57.139029999999998</v>
      </c>
      <c r="R112" s="145">
        <v>53.99203</v>
      </c>
    </row>
    <row r="113" spans="1:18" x14ac:dyDescent="0.25">
      <c r="A113" s="146">
        <v>84</v>
      </c>
      <c r="B113" s="149" t="s">
        <v>258</v>
      </c>
      <c r="C113" s="148">
        <v>14.360810000000001</v>
      </c>
      <c r="D113" s="148">
        <v>19.15474</v>
      </c>
      <c r="E113" s="148">
        <v>23.046530000000001</v>
      </c>
      <c r="F113" s="148">
        <v>28.826519999999999</v>
      </c>
      <c r="G113" s="148">
        <v>32.886150000000001</v>
      </c>
      <c r="H113" s="148">
        <v>35.70796</v>
      </c>
      <c r="I113" s="148">
        <v>37.868899999999996</v>
      </c>
      <c r="J113" s="148">
        <v>39.778080000000003</v>
      </c>
      <c r="K113" s="148">
        <v>41.015900000000002</v>
      </c>
      <c r="L113" s="148">
        <v>43.533499999999997</v>
      </c>
      <c r="M113" s="148">
        <v>42.075389999999999</v>
      </c>
      <c r="N113" s="148"/>
      <c r="O113" s="148">
        <v>37.868899999999996</v>
      </c>
      <c r="P113" s="148"/>
      <c r="Q113" s="148">
        <v>36.159030000000001</v>
      </c>
      <c r="R113" s="148">
        <v>33.630940000000002</v>
      </c>
    </row>
    <row r="114" spans="1:18" x14ac:dyDescent="0.25">
      <c r="A114" s="146">
        <v>85</v>
      </c>
      <c r="B114" s="149" t="s">
        <v>259</v>
      </c>
      <c r="C114" s="148">
        <v>13.15446</v>
      </c>
      <c r="D114" s="148">
        <v>15.18952</v>
      </c>
      <c r="E114" s="148">
        <v>16.763020000000001</v>
      </c>
      <c r="F114" s="148">
        <v>20.696770000000001</v>
      </c>
      <c r="G114" s="148">
        <v>23.13045</v>
      </c>
      <c r="H114" s="148">
        <v>24.515129999999999</v>
      </c>
      <c r="I114" s="148">
        <v>25.301880000000001</v>
      </c>
      <c r="J114" s="148">
        <v>25.86834</v>
      </c>
      <c r="K114" s="148">
        <v>26.130590000000002</v>
      </c>
      <c r="L114" s="148">
        <v>27.221550000000001</v>
      </c>
      <c r="M114" s="148">
        <v>25.165510000000001</v>
      </c>
      <c r="N114" s="148"/>
      <c r="O114" s="148">
        <v>22.64791</v>
      </c>
      <c r="P114" s="148"/>
      <c r="Q114" s="148">
        <v>19.217680000000001</v>
      </c>
      <c r="R114" s="148">
        <v>16.972819999999999</v>
      </c>
    </row>
    <row r="115" spans="1:18" x14ac:dyDescent="0.25">
      <c r="A115" s="150">
        <v>85</v>
      </c>
      <c r="B115" s="151" t="s">
        <v>190</v>
      </c>
      <c r="C115" s="145">
        <v>27.420860000000001</v>
      </c>
      <c r="D115" s="145">
        <v>29.455919999999999</v>
      </c>
      <c r="E115" s="145">
        <v>31.029420000000002</v>
      </c>
      <c r="F115" s="145">
        <v>34.963169999999998</v>
      </c>
      <c r="G115" s="145">
        <v>37.396850000000001</v>
      </c>
      <c r="H115" s="145">
        <v>38.781530000000004</v>
      </c>
      <c r="I115" s="145">
        <v>39.568280000000001</v>
      </c>
      <c r="J115" s="145">
        <v>40.134740000000001</v>
      </c>
      <c r="K115" s="145">
        <v>40.396990000000002</v>
      </c>
      <c r="L115" s="145">
        <v>41.487949999999998</v>
      </c>
      <c r="M115" s="145">
        <v>39.431910000000002</v>
      </c>
      <c r="N115" s="145"/>
      <c r="O115" s="145">
        <v>36.91431</v>
      </c>
      <c r="P115" s="145"/>
      <c r="Q115" s="145">
        <v>33.484079999999999</v>
      </c>
      <c r="R115" s="145">
        <v>31.23922</v>
      </c>
    </row>
    <row r="116" spans="1:18" x14ac:dyDescent="0.25">
      <c r="A116" s="146">
        <v>86</v>
      </c>
      <c r="B116" s="149" t="s">
        <v>260</v>
      </c>
      <c r="C116" s="148">
        <v>12.493589999999999</v>
      </c>
      <c r="D116" s="148">
        <v>14.97972</v>
      </c>
      <c r="E116" s="148">
        <v>16.951840000000001</v>
      </c>
      <c r="F116" s="148">
        <v>21.011469999999999</v>
      </c>
      <c r="G116" s="148">
        <v>23.592009999999998</v>
      </c>
      <c r="H116" s="148">
        <v>25.165510000000001</v>
      </c>
      <c r="I116" s="148">
        <v>26.266960000000001</v>
      </c>
      <c r="J116" s="148">
        <v>27.242529999999999</v>
      </c>
      <c r="K116" s="148">
        <v>27.672619999999998</v>
      </c>
      <c r="L116" s="148">
        <v>29.004850000000001</v>
      </c>
      <c r="M116" s="148">
        <v>26.96979</v>
      </c>
      <c r="N116" s="148"/>
      <c r="O116" s="148">
        <v>24.273859999999999</v>
      </c>
      <c r="P116" s="148"/>
      <c r="Q116" s="148">
        <v>21.431069999999998</v>
      </c>
      <c r="R116" s="148">
        <v>19.280619999999999</v>
      </c>
    </row>
    <row r="117" spans="1:18" x14ac:dyDescent="0.25">
      <c r="A117" s="146">
        <v>87</v>
      </c>
      <c r="B117" s="149" t="s">
        <v>261</v>
      </c>
      <c r="C117" s="148">
        <v>12.65094</v>
      </c>
      <c r="D117" s="148">
        <v>15.40981</v>
      </c>
      <c r="E117" s="148">
        <v>17.61271</v>
      </c>
      <c r="F117" s="148">
        <v>21.861160000000002</v>
      </c>
      <c r="G117" s="148">
        <v>24.599049999999998</v>
      </c>
      <c r="H117" s="148">
        <v>26.319410000000001</v>
      </c>
      <c r="I117" s="148">
        <v>27.54674</v>
      </c>
      <c r="J117" s="148">
        <v>28.627210000000002</v>
      </c>
      <c r="K117" s="148">
        <v>29.151710000000001</v>
      </c>
      <c r="L117" s="148">
        <v>30.62031</v>
      </c>
      <c r="M117" s="148">
        <v>28.669170000000001</v>
      </c>
      <c r="N117" s="148"/>
      <c r="O117" s="148">
        <v>25.805399999999999</v>
      </c>
      <c r="P117" s="148"/>
      <c r="Q117" s="148">
        <v>23.109470000000002</v>
      </c>
      <c r="R117" s="148">
        <v>20.92755</v>
      </c>
    </row>
    <row r="118" spans="1:18" x14ac:dyDescent="0.25">
      <c r="A118" s="146">
        <v>88</v>
      </c>
      <c r="B118" s="149" t="s">
        <v>262</v>
      </c>
      <c r="C118" s="148">
        <v>13.99366</v>
      </c>
      <c r="D118" s="148">
        <v>17.738589999999999</v>
      </c>
      <c r="E118" s="148">
        <v>20.759709999999998</v>
      </c>
      <c r="F118" s="148">
        <v>25.86834</v>
      </c>
      <c r="G118" s="148">
        <v>29.27759</v>
      </c>
      <c r="H118" s="148">
        <v>31.53294</v>
      </c>
      <c r="I118" s="148">
        <v>33.21134</v>
      </c>
      <c r="J118" s="148">
        <v>34.690429999999999</v>
      </c>
      <c r="K118" s="148">
        <v>35.529629999999997</v>
      </c>
      <c r="L118" s="148">
        <v>37.512239999999998</v>
      </c>
      <c r="M118" s="148">
        <v>35.676490000000001</v>
      </c>
      <c r="N118" s="148"/>
      <c r="O118" s="148">
        <v>32.10989</v>
      </c>
      <c r="P118" s="148"/>
      <c r="Q118" s="148">
        <v>29.676210000000001</v>
      </c>
      <c r="R118" s="148">
        <v>27.232040000000001</v>
      </c>
    </row>
    <row r="119" spans="1:18" x14ac:dyDescent="0.25">
      <c r="A119" s="146">
        <v>89</v>
      </c>
      <c r="B119" s="149" t="s">
        <v>263</v>
      </c>
      <c r="C119" s="148">
        <v>14.29787</v>
      </c>
      <c r="D119" s="148">
        <v>17.151150000000001</v>
      </c>
      <c r="E119" s="148">
        <v>19.39601</v>
      </c>
      <c r="F119" s="148">
        <v>24.053570000000001</v>
      </c>
      <c r="G119" s="148">
        <v>27.043220000000002</v>
      </c>
      <c r="H119" s="148">
        <v>28.878969999999999</v>
      </c>
      <c r="I119" s="148">
        <v>30.032869999999999</v>
      </c>
      <c r="J119" s="148">
        <v>30.91403</v>
      </c>
      <c r="K119" s="148">
        <v>31.449020000000001</v>
      </c>
      <c r="L119" s="148">
        <v>32.959580000000003</v>
      </c>
      <c r="M119" s="148">
        <v>31.00844</v>
      </c>
      <c r="N119" s="148"/>
      <c r="O119" s="148">
        <v>27.913889999999999</v>
      </c>
      <c r="P119" s="148"/>
      <c r="Q119" s="148">
        <v>24.693460000000002</v>
      </c>
      <c r="R119" s="148">
        <v>22.22831</v>
      </c>
    </row>
    <row r="120" spans="1:18" x14ac:dyDescent="0.25">
      <c r="A120" s="152">
        <v>90</v>
      </c>
      <c r="B120" s="147" t="s">
        <v>264</v>
      </c>
      <c r="C120" s="148">
        <v>15.850390000000001</v>
      </c>
      <c r="D120" s="148">
        <v>19.77365</v>
      </c>
      <c r="E120" s="148">
        <v>22.910160000000001</v>
      </c>
      <c r="F120" s="148">
        <v>28.51182</v>
      </c>
      <c r="G120" s="148">
        <v>32.246259999999999</v>
      </c>
      <c r="H120" s="148">
        <v>34.65896</v>
      </c>
      <c r="I120" s="148">
        <v>36.305889999999998</v>
      </c>
      <c r="J120" s="148">
        <v>37.606650000000002</v>
      </c>
      <c r="K120" s="148">
        <v>38.477319999999999</v>
      </c>
      <c r="L120" s="148">
        <v>40.554340000000003</v>
      </c>
      <c r="M120" s="148">
        <v>38.729080000000003</v>
      </c>
      <c r="N120" s="148"/>
      <c r="O120" s="148">
        <v>34.858269999999997</v>
      </c>
      <c r="P120" s="148"/>
      <c r="Q120" s="148">
        <v>31.879110000000001</v>
      </c>
      <c r="R120" s="148">
        <v>29.120239999999999</v>
      </c>
    </row>
    <row r="121" spans="1:18" x14ac:dyDescent="0.25">
      <c r="A121" s="146">
        <v>91</v>
      </c>
      <c r="B121" s="149" t="s">
        <v>265</v>
      </c>
      <c r="C121" s="148">
        <v>14.822369999999999</v>
      </c>
      <c r="D121" s="148">
        <v>17.444870000000002</v>
      </c>
      <c r="E121" s="148">
        <v>19.47993</v>
      </c>
      <c r="F121" s="148">
        <v>24.106020000000001</v>
      </c>
      <c r="G121" s="148">
        <v>27.011749999999999</v>
      </c>
      <c r="H121" s="148">
        <v>28.742599999999999</v>
      </c>
      <c r="I121" s="148">
        <v>29.781110000000002</v>
      </c>
      <c r="J121" s="148">
        <v>30.557369999999999</v>
      </c>
      <c r="K121" s="148">
        <v>30.976970000000001</v>
      </c>
      <c r="L121" s="148">
        <v>32.372140000000002</v>
      </c>
      <c r="M121" s="148">
        <v>30.19022</v>
      </c>
      <c r="N121" s="148"/>
      <c r="O121" s="148">
        <v>27.179590000000001</v>
      </c>
      <c r="P121" s="148"/>
      <c r="Q121" s="148">
        <v>23.57103</v>
      </c>
      <c r="R121" s="148">
        <v>21.032450000000001</v>
      </c>
    </row>
    <row r="122" spans="1:18" x14ac:dyDescent="0.25">
      <c r="A122" s="146">
        <v>92</v>
      </c>
      <c r="B122" s="149" t="s">
        <v>266</v>
      </c>
      <c r="C122" s="148">
        <v>14.822369999999999</v>
      </c>
      <c r="D122" s="148">
        <v>17.444870000000002</v>
      </c>
      <c r="E122" s="148">
        <v>19.47993</v>
      </c>
      <c r="F122" s="148">
        <v>24.106020000000001</v>
      </c>
      <c r="G122" s="148">
        <v>27.011749999999999</v>
      </c>
      <c r="H122" s="148">
        <v>28.742599999999999</v>
      </c>
      <c r="I122" s="148">
        <v>29.781110000000002</v>
      </c>
      <c r="J122" s="148">
        <v>30.557369999999999</v>
      </c>
      <c r="K122" s="148">
        <v>30.976970000000001</v>
      </c>
      <c r="L122" s="148">
        <v>32.372140000000002</v>
      </c>
      <c r="M122" s="148">
        <v>30.19022</v>
      </c>
      <c r="N122" s="148"/>
      <c r="O122" s="148">
        <v>27.179590000000001</v>
      </c>
      <c r="P122" s="148"/>
      <c r="Q122" s="148">
        <v>23.57103</v>
      </c>
      <c r="R122" s="148">
        <v>21.032450000000001</v>
      </c>
    </row>
    <row r="123" spans="1:18" x14ac:dyDescent="0.25">
      <c r="A123" s="146">
        <v>93</v>
      </c>
      <c r="B123" s="149" t="s">
        <v>267</v>
      </c>
      <c r="C123" s="148">
        <v>14.822369999999999</v>
      </c>
      <c r="D123" s="148">
        <v>17.444870000000002</v>
      </c>
      <c r="E123" s="148">
        <v>19.47993</v>
      </c>
      <c r="F123" s="148">
        <v>24.106020000000001</v>
      </c>
      <c r="G123" s="148">
        <v>27.011749999999999</v>
      </c>
      <c r="H123" s="148">
        <v>28.742599999999999</v>
      </c>
      <c r="I123" s="148">
        <v>29.781110000000002</v>
      </c>
      <c r="J123" s="148">
        <v>30.557369999999999</v>
      </c>
      <c r="K123" s="148">
        <v>30.976970000000001</v>
      </c>
      <c r="L123" s="148">
        <v>32.372140000000002</v>
      </c>
      <c r="M123" s="148">
        <v>30.19022</v>
      </c>
      <c r="N123" s="148"/>
      <c r="O123" s="148">
        <v>27.179590000000001</v>
      </c>
      <c r="P123" s="148"/>
      <c r="Q123" s="148">
        <v>23.57103</v>
      </c>
      <c r="R123" s="148">
        <v>21.032450000000001</v>
      </c>
    </row>
    <row r="124" spans="1:18" x14ac:dyDescent="0.25">
      <c r="A124" s="146">
        <v>94</v>
      </c>
      <c r="B124" s="149" t="s">
        <v>268</v>
      </c>
      <c r="C124" s="148">
        <v>14.822369999999999</v>
      </c>
      <c r="D124" s="148">
        <v>17.444870000000002</v>
      </c>
      <c r="E124" s="148">
        <v>19.47993</v>
      </c>
      <c r="F124" s="148">
        <v>24.106020000000001</v>
      </c>
      <c r="G124" s="148">
        <v>27.011749999999999</v>
      </c>
      <c r="H124" s="148">
        <v>28.742599999999999</v>
      </c>
      <c r="I124" s="148">
        <v>29.781110000000002</v>
      </c>
      <c r="J124" s="148">
        <v>30.557369999999999</v>
      </c>
      <c r="K124" s="148">
        <v>30.976970000000001</v>
      </c>
      <c r="L124" s="148">
        <v>32.372140000000002</v>
      </c>
      <c r="M124" s="148">
        <v>30.19022</v>
      </c>
      <c r="N124" s="148"/>
      <c r="O124" s="148">
        <v>27.179590000000001</v>
      </c>
      <c r="P124" s="148"/>
      <c r="Q124" s="148">
        <v>23.57103</v>
      </c>
      <c r="R124" s="148">
        <v>21.032450000000001</v>
      </c>
    </row>
    <row r="125" spans="1:18" x14ac:dyDescent="0.25">
      <c r="A125" s="146">
        <v>95</v>
      </c>
      <c r="B125" s="149" t="s">
        <v>269</v>
      </c>
      <c r="C125" s="148">
        <v>14.822369999999999</v>
      </c>
      <c r="D125" s="148">
        <v>17.444870000000002</v>
      </c>
      <c r="E125" s="148">
        <v>19.47993</v>
      </c>
      <c r="F125" s="148">
        <v>24.106020000000001</v>
      </c>
      <c r="G125" s="148">
        <v>27.011749999999999</v>
      </c>
      <c r="H125" s="148">
        <v>28.742599999999999</v>
      </c>
      <c r="I125" s="148">
        <v>29.781110000000002</v>
      </c>
      <c r="J125" s="148">
        <v>30.557369999999999</v>
      </c>
      <c r="K125" s="148">
        <v>30.976970000000001</v>
      </c>
      <c r="L125" s="148">
        <v>32.372140000000002</v>
      </c>
      <c r="M125" s="148">
        <v>30.19022</v>
      </c>
      <c r="N125" s="148"/>
      <c r="O125" s="148">
        <v>27.179590000000001</v>
      </c>
      <c r="P125" s="148"/>
      <c r="Q125" s="148">
        <v>23.57103</v>
      </c>
      <c r="R125" s="148">
        <v>21.032450000000001</v>
      </c>
    </row>
    <row r="126" spans="1:18" x14ac:dyDescent="0.25">
      <c r="A126" s="155"/>
      <c r="B126" s="156" t="s">
        <v>270</v>
      </c>
      <c r="C126" s="156"/>
      <c r="D126" s="156"/>
      <c r="E126" s="156"/>
      <c r="F126" s="156"/>
      <c r="G126" s="156"/>
      <c r="H126" s="156"/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</row>
    <row r="127" spans="1:18" x14ac:dyDescent="0.25">
      <c r="A127" s="155"/>
      <c r="B127" s="156"/>
      <c r="C127" s="156"/>
    </row>
    <row r="128" spans="1:18" x14ac:dyDescent="0.25">
      <c r="A128" s="155"/>
      <c r="B128" s="156" t="s">
        <v>271</v>
      </c>
      <c r="C128" s="156"/>
    </row>
    <row r="129" spans="1:3" x14ac:dyDescent="0.25">
      <c r="A129" s="155"/>
      <c r="B129" s="156" t="s">
        <v>272</v>
      </c>
      <c r="C129" s="156"/>
    </row>
    <row r="130" spans="1:3" x14ac:dyDescent="0.25">
      <c r="A130" s="155"/>
      <c r="B130" s="156" t="s">
        <v>273</v>
      </c>
      <c r="C130" s="156"/>
    </row>
    <row r="131" spans="1:3" x14ac:dyDescent="0.25">
      <c r="A131" s="155"/>
      <c r="B131" s="156" t="s">
        <v>274</v>
      </c>
      <c r="C131" s="156"/>
    </row>
    <row r="132" spans="1:3" x14ac:dyDescent="0.25">
      <c r="A132" s="155"/>
      <c r="B132" s="156" t="s">
        <v>275</v>
      </c>
      <c r="C132" s="156"/>
    </row>
  </sheetData>
  <mergeCells count="10">
    <mergeCell ref="A7:B7"/>
    <mergeCell ref="C1:E1"/>
    <mergeCell ref="F1:I1"/>
    <mergeCell ref="J1:K1"/>
    <mergeCell ref="L1:R1"/>
    <mergeCell ref="C3:L3"/>
    <mergeCell ref="M3:R3"/>
    <mergeCell ref="A4:B4"/>
    <mergeCell ref="A6:B6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2:M147"/>
  <sheetViews>
    <sheetView workbookViewId="0">
      <selection activeCell="A11" sqref="A11"/>
    </sheetView>
  </sheetViews>
  <sheetFormatPr baseColWidth="10" defaultRowHeight="15" x14ac:dyDescent="0.25"/>
  <sheetData>
    <row r="2" spans="1:13" ht="18" x14ac:dyDescent="0.25">
      <c r="A2" s="199"/>
      <c r="B2" s="199"/>
      <c r="C2" s="200"/>
      <c r="D2" s="199"/>
      <c r="E2" s="199"/>
      <c r="F2" s="199"/>
      <c r="G2" s="199"/>
      <c r="H2" s="199"/>
      <c r="I2" s="199"/>
      <c r="J2" s="201"/>
      <c r="K2" s="201"/>
      <c r="L2" s="201"/>
      <c r="M2" s="201"/>
    </row>
    <row r="3" spans="1:13" ht="18.75" x14ac:dyDescent="0.3">
      <c r="A3" s="199"/>
      <c r="B3" s="199"/>
      <c r="C3" s="199"/>
      <c r="D3" s="199"/>
      <c r="E3" s="199"/>
      <c r="F3" s="199"/>
      <c r="G3" s="202"/>
      <c r="H3" s="203" t="s">
        <v>326</v>
      </c>
      <c r="I3" s="203"/>
      <c r="J3" s="204"/>
      <c r="K3" s="205"/>
      <c r="L3" s="201"/>
      <c r="M3" s="201"/>
    </row>
    <row r="4" spans="1:13" ht="18.75" x14ac:dyDescent="0.3">
      <c r="A4" s="206"/>
      <c r="B4" s="206"/>
      <c r="C4" s="199"/>
      <c r="D4" s="199"/>
      <c r="E4" s="199"/>
      <c r="F4" s="199"/>
      <c r="G4" s="207"/>
      <c r="H4" s="208" t="s">
        <v>327</v>
      </c>
      <c r="I4" s="208"/>
      <c r="J4" s="209"/>
      <c r="K4" s="210"/>
      <c r="L4" s="201"/>
      <c r="M4" s="201"/>
    </row>
    <row r="5" spans="1:13" ht="18.75" x14ac:dyDescent="0.3">
      <c r="A5" s="206"/>
      <c r="B5" s="206"/>
      <c r="C5" s="199"/>
      <c r="D5" s="199"/>
      <c r="E5" s="199"/>
      <c r="F5" s="199"/>
      <c r="G5" s="199"/>
      <c r="H5" s="199"/>
      <c r="I5" s="199"/>
      <c r="J5" s="201"/>
      <c r="K5" s="211"/>
      <c r="L5" s="211"/>
      <c r="M5" s="201"/>
    </row>
    <row r="6" spans="1:13" ht="18.75" x14ac:dyDescent="0.3">
      <c r="A6" s="206"/>
      <c r="B6" s="206"/>
      <c r="C6" s="199"/>
      <c r="D6" s="199"/>
      <c r="E6" s="199"/>
      <c r="F6" s="199"/>
      <c r="G6" s="199"/>
      <c r="H6" s="199"/>
      <c r="I6" s="199"/>
      <c r="J6" s="201"/>
      <c r="K6" s="211"/>
      <c r="L6" s="211"/>
      <c r="M6" s="201"/>
    </row>
    <row r="7" spans="1:13" ht="18.75" x14ac:dyDescent="0.3">
      <c r="A7" s="206"/>
      <c r="B7" s="206"/>
      <c r="C7" s="199"/>
      <c r="D7" s="199"/>
      <c r="E7" s="199"/>
      <c r="F7" s="199"/>
      <c r="G7" s="199"/>
      <c r="H7" s="199"/>
      <c r="I7" s="199"/>
      <c r="J7" s="201"/>
      <c r="K7" s="211"/>
      <c r="L7" s="211"/>
      <c r="M7" s="201"/>
    </row>
    <row r="8" spans="1:13" ht="18.75" x14ac:dyDescent="0.3">
      <c r="A8" s="206"/>
      <c r="B8" s="206"/>
      <c r="C8" s="199"/>
      <c r="D8" s="199"/>
      <c r="E8" s="199"/>
      <c r="F8" s="199"/>
      <c r="G8" s="199"/>
      <c r="H8" s="199"/>
      <c r="I8" s="199"/>
      <c r="J8" s="201"/>
      <c r="K8" s="211"/>
      <c r="L8" s="211"/>
      <c r="M8" s="201"/>
    </row>
    <row r="9" spans="1:13" x14ac:dyDescent="0.25">
      <c r="A9" s="612"/>
      <c r="B9" s="612"/>
      <c r="C9" s="612"/>
      <c r="D9" s="612"/>
      <c r="E9" s="612"/>
      <c r="F9" s="612"/>
      <c r="G9" s="612"/>
      <c r="H9" s="612"/>
      <c r="I9" s="612"/>
      <c r="J9" s="612"/>
      <c r="K9" s="612"/>
      <c r="L9" s="612"/>
      <c r="M9" s="612"/>
    </row>
    <row r="10" spans="1:13" x14ac:dyDescent="0.25">
      <c r="A10" s="612" t="s">
        <v>694</v>
      </c>
      <c r="B10" s="612"/>
      <c r="C10" s="612"/>
      <c r="D10" s="612"/>
      <c r="E10" s="612"/>
      <c r="F10" s="612"/>
      <c r="G10" s="612"/>
      <c r="H10" s="612"/>
      <c r="I10" s="612"/>
      <c r="J10" s="612"/>
      <c r="K10" s="612"/>
      <c r="L10" s="612"/>
      <c r="M10" s="612"/>
    </row>
    <row r="11" spans="1:13" x14ac:dyDescent="0.25">
      <c r="A11" s="212"/>
      <c r="B11" s="212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</row>
    <row r="12" spans="1:13" x14ac:dyDescent="0.25">
      <c r="A12" s="213"/>
      <c r="B12" s="213"/>
      <c r="C12" s="613" t="s">
        <v>328</v>
      </c>
      <c r="D12" s="614"/>
      <c r="E12" s="614"/>
      <c r="F12" s="614"/>
      <c r="G12" s="614"/>
      <c r="H12" s="614"/>
      <c r="I12" s="614"/>
      <c r="J12" s="614"/>
      <c r="K12" s="615"/>
      <c r="L12" s="616" t="s">
        <v>329</v>
      </c>
      <c r="M12" s="617"/>
    </row>
    <row r="13" spans="1:13" ht="15" customHeight="1" x14ac:dyDescent="0.25">
      <c r="A13" s="214"/>
      <c r="B13" s="215"/>
      <c r="C13" s="216" t="s">
        <v>330</v>
      </c>
      <c r="D13" s="216" t="s">
        <v>331</v>
      </c>
      <c r="E13" s="216" t="s">
        <v>332</v>
      </c>
      <c r="F13" s="216" t="s">
        <v>333</v>
      </c>
      <c r="G13" s="216" t="s">
        <v>334</v>
      </c>
      <c r="H13" s="216" t="s">
        <v>335</v>
      </c>
      <c r="I13" s="216" t="s">
        <v>336</v>
      </c>
      <c r="J13" s="216" t="s">
        <v>337</v>
      </c>
      <c r="K13" s="216" t="s">
        <v>338</v>
      </c>
      <c r="L13" s="216" t="s">
        <v>339</v>
      </c>
      <c r="M13" s="217" t="s">
        <v>340</v>
      </c>
    </row>
    <row r="14" spans="1:13" ht="15" customHeight="1" x14ac:dyDescent="0.25">
      <c r="A14" s="218" t="s">
        <v>341</v>
      </c>
      <c r="B14" s="219" t="s">
        <v>465</v>
      </c>
      <c r="C14" s="220">
        <v>9</v>
      </c>
      <c r="D14" s="220">
        <v>19</v>
      </c>
      <c r="E14" s="220">
        <v>29</v>
      </c>
      <c r="F14" s="220">
        <v>39</v>
      </c>
      <c r="G14" s="220">
        <v>49</v>
      </c>
      <c r="H14" s="220">
        <v>59</v>
      </c>
      <c r="I14" s="220">
        <v>69</v>
      </c>
      <c r="J14" s="220">
        <v>79</v>
      </c>
      <c r="K14" s="220">
        <v>89</v>
      </c>
      <c r="L14" s="220" t="s">
        <v>342</v>
      </c>
      <c r="M14" s="220" t="s">
        <v>343</v>
      </c>
    </row>
    <row r="15" spans="1:13" x14ac:dyDescent="0.25">
      <c r="A15" s="218" t="s">
        <v>464</v>
      </c>
      <c r="B15" s="219"/>
      <c r="C15" s="251">
        <f t="shared" ref="C15:M15" si="0">AVERAGE(C16:C110)</f>
        <v>17.737368421052626</v>
      </c>
      <c r="D15" s="251">
        <f t="shared" si="0"/>
        <v>21.436315789473703</v>
      </c>
      <c r="E15" s="251">
        <f t="shared" si="0"/>
        <v>24.520421052631576</v>
      </c>
      <c r="F15" s="251">
        <f t="shared" si="0"/>
        <v>26.74294736842106</v>
      </c>
      <c r="G15" s="251">
        <f t="shared" si="0"/>
        <v>29.041894736842114</v>
      </c>
      <c r="H15" s="251">
        <f t="shared" si="0"/>
        <v>31.369263157894739</v>
      </c>
      <c r="I15" s="251">
        <f t="shared" si="0"/>
        <v>33.652526315789508</v>
      </c>
      <c r="J15" s="251">
        <f t="shared" si="0"/>
        <v>36.221578947368435</v>
      </c>
      <c r="K15" s="251">
        <f t="shared" si="0"/>
        <v>38.327473684210545</v>
      </c>
      <c r="L15" s="251">
        <f t="shared" si="0"/>
        <v>36.419578947368393</v>
      </c>
      <c r="M15" s="251">
        <f t="shared" si="0"/>
        <v>32.581999999999987</v>
      </c>
    </row>
    <row r="16" spans="1:13" x14ac:dyDescent="0.25">
      <c r="A16" s="221" t="s">
        <v>344</v>
      </c>
      <c r="B16" s="222" t="s">
        <v>345</v>
      </c>
      <c r="C16" s="453">
        <v>17.64</v>
      </c>
      <c r="D16" s="453">
        <v>21.4</v>
      </c>
      <c r="E16" s="453">
        <v>24.45</v>
      </c>
      <c r="F16" s="453">
        <v>26.67</v>
      </c>
      <c r="G16" s="453">
        <v>29.01</v>
      </c>
      <c r="H16" s="453">
        <v>31.39</v>
      </c>
      <c r="I16" s="453">
        <v>33.69</v>
      </c>
      <c r="J16" s="453">
        <v>36.299999999999997</v>
      </c>
      <c r="K16" s="453">
        <v>38.42</v>
      </c>
      <c r="L16" s="453">
        <v>36.520000000000003</v>
      </c>
      <c r="M16" s="453">
        <v>32.659999999999997</v>
      </c>
    </row>
    <row r="17" spans="1:13" x14ac:dyDescent="0.25">
      <c r="A17" s="223" t="s">
        <v>346</v>
      </c>
      <c r="B17" s="222" t="s">
        <v>345</v>
      </c>
      <c r="C17" s="453">
        <v>16.79</v>
      </c>
      <c r="D17" s="453">
        <v>20.39</v>
      </c>
      <c r="E17" s="453">
        <v>23.3</v>
      </c>
      <c r="F17" s="453">
        <v>25.39</v>
      </c>
      <c r="G17" s="453">
        <v>27.64</v>
      </c>
      <c r="H17" s="453">
        <v>29.89</v>
      </c>
      <c r="I17" s="453">
        <v>32.090000000000003</v>
      </c>
      <c r="J17" s="453">
        <v>34.58</v>
      </c>
      <c r="K17" s="453">
        <v>36.590000000000003</v>
      </c>
      <c r="L17" s="453">
        <v>34.770000000000003</v>
      </c>
      <c r="M17" s="453">
        <v>31.11</v>
      </c>
    </row>
    <row r="18" spans="1:13" x14ac:dyDescent="0.25">
      <c r="A18" s="223" t="s">
        <v>347</v>
      </c>
      <c r="B18" s="222" t="s">
        <v>345</v>
      </c>
      <c r="C18" s="453">
        <v>17.64</v>
      </c>
      <c r="D18" s="453">
        <v>21.4</v>
      </c>
      <c r="E18" s="453">
        <v>24.45</v>
      </c>
      <c r="F18" s="453">
        <v>26.67</v>
      </c>
      <c r="G18" s="453">
        <v>29.01</v>
      </c>
      <c r="H18" s="453">
        <v>31.39</v>
      </c>
      <c r="I18" s="453">
        <v>33.69</v>
      </c>
      <c r="J18" s="453">
        <v>36.299999999999997</v>
      </c>
      <c r="K18" s="453">
        <v>38.42</v>
      </c>
      <c r="L18" s="453">
        <v>36.520000000000003</v>
      </c>
      <c r="M18" s="453">
        <v>32.659999999999997</v>
      </c>
    </row>
    <row r="19" spans="1:13" x14ac:dyDescent="0.25">
      <c r="A19" s="223" t="s">
        <v>348</v>
      </c>
      <c r="B19" s="222" t="s">
        <v>345</v>
      </c>
      <c r="C19" s="453">
        <v>25.18</v>
      </c>
      <c r="D19" s="453">
        <v>30.58</v>
      </c>
      <c r="E19" s="453">
        <v>34.950000000000003</v>
      </c>
      <c r="F19" s="453">
        <v>38.11</v>
      </c>
      <c r="G19" s="453">
        <v>41.44</v>
      </c>
      <c r="H19" s="453">
        <v>44.83</v>
      </c>
      <c r="I19" s="453">
        <v>48.12</v>
      </c>
      <c r="J19" s="453">
        <v>51.86</v>
      </c>
      <c r="K19" s="453">
        <v>54.89</v>
      </c>
      <c r="L19" s="453">
        <v>52.15</v>
      </c>
      <c r="M19" s="453">
        <v>46.65</v>
      </c>
    </row>
    <row r="20" spans="1:13" x14ac:dyDescent="0.25">
      <c r="A20" s="223" t="s">
        <v>349</v>
      </c>
      <c r="B20" s="222" t="s">
        <v>345</v>
      </c>
      <c r="C20" s="453">
        <v>25.18</v>
      </c>
      <c r="D20" s="453">
        <v>30.58</v>
      </c>
      <c r="E20" s="453">
        <v>34.950000000000003</v>
      </c>
      <c r="F20" s="453">
        <v>38.11</v>
      </c>
      <c r="G20" s="453">
        <v>41.44</v>
      </c>
      <c r="H20" s="453">
        <v>44.83</v>
      </c>
      <c r="I20" s="453">
        <v>48.12</v>
      </c>
      <c r="J20" s="453">
        <v>51.86</v>
      </c>
      <c r="K20" s="453">
        <v>54.89</v>
      </c>
      <c r="L20" s="453">
        <v>52.15</v>
      </c>
      <c r="M20" s="453">
        <v>46.65</v>
      </c>
    </row>
    <row r="21" spans="1:13" x14ac:dyDescent="0.25">
      <c r="A21" s="223" t="s">
        <v>350</v>
      </c>
      <c r="B21" s="222" t="s">
        <v>345</v>
      </c>
      <c r="C21" s="453">
        <v>25.18</v>
      </c>
      <c r="D21" s="453">
        <v>30.58</v>
      </c>
      <c r="E21" s="453">
        <v>34.950000000000003</v>
      </c>
      <c r="F21" s="453">
        <v>38.11</v>
      </c>
      <c r="G21" s="453">
        <v>41.44</v>
      </c>
      <c r="H21" s="453">
        <v>44.83</v>
      </c>
      <c r="I21" s="453">
        <v>48.12</v>
      </c>
      <c r="J21" s="453">
        <v>51.86</v>
      </c>
      <c r="K21" s="453">
        <v>54.89</v>
      </c>
      <c r="L21" s="453">
        <v>52.15</v>
      </c>
      <c r="M21" s="453">
        <v>46.65</v>
      </c>
    </row>
    <row r="22" spans="1:13" x14ac:dyDescent="0.25">
      <c r="A22" s="223" t="s">
        <v>351</v>
      </c>
      <c r="B22" s="222" t="s">
        <v>345</v>
      </c>
      <c r="C22" s="453">
        <v>19.309999999999999</v>
      </c>
      <c r="D22" s="453">
        <v>23.44</v>
      </c>
      <c r="E22" s="453">
        <v>26.8</v>
      </c>
      <c r="F22" s="453">
        <v>29.22</v>
      </c>
      <c r="G22" s="453">
        <v>31.78</v>
      </c>
      <c r="H22" s="453">
        <v>34.369999999999997</v>
      </c>
      <c r="I22" s="453">
        <v>36.9</v>
      </c>
      <c r="J22" s="453">
        <v>39.75</v>
      </c>
      <c r="K22" s="453">
        <v>42.08</v>
      </c>
      <c r="L22" s="453">
        <v>39.97</v>
      </c>
      <c r="M22" s="453">
        <v>35.770000000000003</v>
      </c>
    </row>
    <row r="23" spans="1:13" x14ac:dyDescent="0.25">
      <c r="A23" s="223" t="s">
        <v>352</v>
      </c>
      <c r="B23" s="222" t="s">
        <v>345</v>
      </c>
      <c r="C23" s="453">
        <v>17.64</v>
      </c>
      <c r="D23" s="453">
        <v>21.4</v>
      </c>
      <c r="E23" s="453">
        <v>24.45</v>
      </c>
      <c r="F23" s="453">
        <v>26.67</v>
      </c>
      <c r="G23" s="453">
        <v>29.01</v>
      </c>
      <c r="H23" s="453">
        <v>31.39</v>
      </c>
      <c r="I23" s="453">
        <v>33.69</v>
      </c>
      <c r="J23" s="453">
        <v>36.299999999999997</v>
      </c>
      <c r="K23" s="453">
        <v>38.42</v>
      </c>
      <c r="L23" s="453">
        <v>36.520000000000003</v>
      </c>
      <c r="M23" s="453">
        <v>32.659999999999997</v>
      </c>
    </row>
    <row r="24" spans="1:13" x14ac:dyDescent="0.25">
      <c r="A24" s="223" t="s">
        <v>353</v>
      </c>
      <c r="B24" s="222" t="s">
        <v>345</v>
      </c>
      <c r="C24" s="453">
        <v>19.309999999999999</v>
      </c>
      <c r="D24" s="453">
        <v>23.44</v>
      </c>
      <c r="E24" s="453">
        <v>26.8</v>
      </c>
      <c r="F24" s="453">
        <v>29.22</v>
      </c>
      <c r="G24" s="453">
        <v>31.78</v>
      </c>
      <c r="H24" s="453">
        <v>34.369999999999997</v>
      </c>
      <c r="I24" s="453">
        <v>36.9</v>
      </c>
      <c r="J24" s="453">
        <v>39.75</v>
      </c>
      <c r="K24" s="453">
        <v>42.08</v>
      </c>
      <c r="L24" s="453">
        <v>39.97</v>
      </c>
      <c r="M24" s="453">
        <v>35.770000000000003</v>
      </c>
    </row>
    <row r="25" spans="1:13" x14ac:dyDescent="0.25">
      <c r="A25" s="223" t="s">
        <v>354</v>
      </c>
      <c r="B25" s="222" t="s">
        <v>345</v>
      </c>
      <c r="C25" s="453">
        <v>17.64</v>
      </c>
      <c r="D25" s="453">
        <v>21.4</v>
      </c>
      <c r="E25" s="453">
        <v>24.45</v>
      </c>
      <c r="F25" s="453">
        <v>26.67</v>
      </c>
      <c r="G25" s="453">
        <v>29.01</v>
      </c>
      <c r="H25" s="453">
        <v>31.39</v>
      </c>
      <c r="I25" s="453">
        <v>33.69</v>
      </c>
      <c r="J25" s="453">
        <v>36.299999999999997</v>
      </c>
      <c r="K25" s="453">
        <v>38.42</v>
      </c>
      <c r="L25" s="453">
        <v>36.520000000000003</v>
      </c>
      <c r="M25" s="453">
        <v>32.659999999999997</v>
      </c>
    </row>
    <row r="26" spans="1:13" x14ac:dyDescent="0.25">
      <c r="A26" s="223" t="s">
        <v>355</v>
      </c>
      <c r="B26" s="222" t="s">
        <v>345</v>
      </c>
      <c r="C26" s="453">
        <v>18.46</v>
      </c>
      <c r="D26" s="453">
        <v>22.42</v>
      </c>
      <c r="E26" s="453">
        <v>25.61</v>
      </c>
      <c r="F26" s="453">
        <v>27.95</v>
      </c>
      <c r="G26" s="453">
        <v>30.4</v>
      </c>
      <c r="H26" s="453">
        <v>32.86</v>
      </c>
      <c r="I26" s="453">
        <v>35.299999999999997</v>
      </c>
      <c r="J26" s="453">
        <v>38.020000000000003</v>
      </c>
      <c r="K26" s="453">
        <v>40.26</v>
      </c>
      <c r="L26" s="453">
        <v>38.24</v>
      </c>
      <c r="M26" s="453">
        <v>34.22</v>
      </c>
    </row>
    <row r="27" spans="1:13" x14ac:dyDescent="0.25">
      <c r="A27" s="223" t="s">
        <v>356</v>
      </c>
      <c r="B27" s="222" t="s">
        <v>345</v>
      </c>
      <c r="C27" s="453">
        <v>17.64</v>
      </c>
      <c r="D27" s="453">
        <v>21.4</v>
      </c>
      <c r="E27" s="453">
        <v>24.45</v>
      </c>
      <c r="F27" s="453">
        <v>26.67</v>
      </c>
      <c r="G27" s="453">
        <v>29.01</v>
      </c>
      <c r="H27" s="453">
        <v>31.39</v>
      </c>
      <c r="I27" s="453">
        <v>33.69</v>
      </c>
      <c r="J27" s="453">
        <v>36.299999999999997</v>
      </c>
      <c r="K27" s="453">
        <v>38.42</v>
      </c>
      <c r="L27" s="453">
        <v>36.520000000000003</v>
      </c>
      <c r="M27" s="453">
        <v>32.659999999999997</v>
      </c>
    </row>
    <row r="28" spans="1:13" x14ac:dyDescent="0.25">
      <c r="A28" s="223" t="s">
        <v>357</v>
      </c>
      <c r="B28" s="222" t="s">
        <v>345</v>
      </c>
      <c r="C28" s="453">
        <v>23.09</v>
      </c>
      <c r="D28" s="453">
        <v>28.02</v>
      </c>
      <c r="E28" s="453">
        <v>32.03</v>
      </c>
      <c r="F28" s="453">
        <v>34.94</v>
      </c>
      <c r="G28" s="453">
        <v>37.979999999999997</v>
      </c>
      <c r="H28" s="453">
        <v>41.09</v>
      </c>
      <c r="I28" s="453">
        <v>44.13</v>
      </c>
      <c r="J28" s="453">
        <v>47.53</v>
      </c>
      <c r="K28" s="453">
        <v>50.31</v>
      </c>
      <c r="L28" s="453">
        <v>47.81</v>
      </c>
      <c r="M28" s="453">
        <v>42.77</v>
      </c>
    </row>
    <row r="29" spans="1:13" x14ac:dyDescent="0.25">
      <c r="A29" s="223" t="s">
        <v>358</v>
      </c>
      <c r="B29" s="222" t="s">
        <v>345</v>
      </c>
      <c r="C29" s="453">
        <v>11.74</v>
      </c>
      <c r="D29" s="453">
        <v>14.26</v>
      </c>
      <c r="E29" s="453">
        <v>16.3</v>
      </c>
      <c r="F29" s="453">
        <v>17.77</v>
      </c>
      <c r="G29" s="453">
        <v>19.34</v>
      </c>
      <c r="H29" s="453">
        <v>20.92</v>
      </c>
      <c r="I29" s="453">
        <v>22.46</v>
      </c>
      <c r="J29" s="453">
        <v>24.19</v>
      </c>
      <c r="K29" s="453">
        <v>25.6</v>
      </c>
      <c r="L29" s="453">
        <v>24.35</v>
      </c>
      <c r="M29" s="453">
        <v>21.78</v>
      </c>
    </row>
    <row r="30" spans="1:13" x14ac:dyDescent="0.25">
      <c r="A30" s="223" t="s">
        <v>359</v>
      </c>
      <c r="B30" s="222" t="s">
        <v>345</v>
      </c>
      <c r="C30" s="453">
        <v>17.64</v>
      </c>
      <c r="D30" s="453">
        <v>21.4</v>
      </c>
      <c r="E30" s="453">
        <v>24.45</v>
      </c>
      <c r="F30" s="453">
        <v>26.67</v>
      </c>
      <c r="G30" s="453">
        <v>29.01</v>
      </c>
      <c r="H30" s="453">
        <v>31.39</v>
      </c>
      <c r="I30" s="453">
        <v>33.69</v>
      </c>
      <c r="J30" s="453">
        <v>36.299999999999997</v>
      </c>
      <c r="K30" s="453">
        <v>38.42</v>
      </c>
      <c r="L30" s="453">
        <v>36.520000000000003</v>
      </c>
      <c r="M30" s="453">
        <v>32.659999999999997</v>
      </c>
    </row>
    <row r="31" spans="1:13" x14ac:dyDescent="0.25">
      <c r="A31" s="223" t="s">
        <v>360</v>
      </c>
      <c r="B31" s="222" t="s">
        <v>345</v>
      </c>
      <c r="C31" s="453">
        <v>16.37</v>
      </c>
      <c r="D31" s="453">
        <v>19.88</v>
      </c>
      <c r="E31" s="453">
        <v>22.72</v>
      </c>
      <c r="F31" s="453">
        <v>24.76</v>
      </c>
      <c r="G31" s="453">
        <v>26.93</v>
      </c>
      <c r="H31" s="453">
        <v>29.12</v>
      </c>
      <c r="I31" s="453">
        <v>31.27</v>
      </c>
      <c r="J31" s="453">
        <v>33.700000000000003</v>
      </c>
      <c r="K31" s="453">
        <v>35.67</v>
      </c>
      <c r="L31" s="453">
        <v>33.89</v>
      </c>
      <c r="M31" s="453">
        <v>30.31</v>
      </c>
    </row>
    <row r="32" spans="1:13" x14ac:dyDescent="0.25">
      <c r="A32" s="223" t="s">
        <v>361</v>
      </c>
      <c r="B32" s="222" t="s">
        <v>345</v>
      </c>
      <c r="C32" s="453">
        <v>14.7</v>
      </c>
      <c r="D32" s="453">
        <v>17.829999999999998</v>
      </c>
      <c r="E32" s="453">
        <v>20.39</v>
      </c>
      <c r="F32" s="453">
        <v>22.21</v>
      </c>
      <c r="G32" s="453">
        <v>24.17</v>
      </c>
      <c r="H32" s="453">
        <v>26.14</v>
      </c>
      <c r="I32" s="453">
        <v>28.08</v>
      </c>
      <c r="J32" s="453">
        <v>30.25</v>
      </c>
      <c r="K32" s="453">
        <v>32.020000000000003</v>
      </c>
      <c r="L32" s="453">
        <v>30.42</v>
      </c>
      <c r="M32" s="453">
        <v>27.22</v>
      </c>
    </row>
    <row r="33" spans="1:13" x14ac:dyDescent="0.25">
      <c r="A33" s="223" t="s">
        <v>362</v>
      </c>
      <c r="B33" s="222" t="s">
        <v>345</v>
      </c>
      <c r="C33" s="453">
        <v>16.37</v>
      </c>
      <c r="D33" s="453">
        <v>19.88</v>
      </c>
      <c r="E33" s="453">
        <v>22.72</v>
      </c>
      <c r="F33" s="453">
        <v>24.76</v>
      </c>
      <c r="G33" s="453">
        <v>26.93</v>
      </c>
      <c r="H33" s="453">
        <v>29.12</v>
      </c>
      <c r="I33" s="453">
        <v>31.27</v>
      </c>
      <c r="J33" s="453">
        <v>33.700000000000003</v>
      </c>
      <c r="K33" s="453">
        <v>35.67</v>
      </c>
      <c r="L33" s="453">
        <v>33.89</v>
      </c>
      <c r="M33" s="453">
        <v>30.31</v>
      </c>
    </row>
    <row r="34" spans="1:13" x14ac:dyDescent="0.25">
      <c r="A34" s="223" t="s">
        <v>363</v>
      </c>
      <c r="B34" s="222" t="s">
        <v>345</v>
      </c>
      <c r="C34" s="453">
        <v>14.7</v>
      </c>
      <c r="D34" s="453">
        <v>17.829999999999998</v>
      </c>
      <c r="E34" s="453">
        <v>20.39</v>
      </c>
      <c r="F34" s="453">
        <v>22.21</v>
      </c>
      <c r="G34" s="453">
        <v>24.17</v>
      </c>
      <c r="H34" s="453">
        <v>26.14</v>
      </c>
      <c r="I34" s="453">
        <v>28.08</v>
      </c>
      <c r="J34" s="453">
        <v>30.25</v>
      </c>
      <c r="K34" s="453">
        <v>32.020000000000003</v>
      </c>
      <c r="L34" s="453">
        <v>30.42</v>
      </c>
      <c r="M34" s="453">
        <v>27.22</v>
      </c>
    </row>
    <row r="35" spans="1:13" x14ac:dyDescent="0.25">
      <c r="A35" s="223" t="s">
        <v>693</v>
      </c>
      <c r="B35" s="222" t="s">
        <v>345</v>
      </c>
      <c r="C35" s="453">
        <v>23.09</v>
      </c>
      <c r="D35" s="453">
        <v>28.02</v>
      </c>
      <c r="E35" s="453">
        <v>32.03</v>
      </c>
      <c r="F35" s="453">
        <v>34.94</v>
      </c>
      <c r="G35" s="453">
        <v>37.979999999999997</v>
      </c>
      <c r="H35" s="453">
        <v>41.09</v>
      </c>
      <c r="I35" s="453">
        <v>44.13</v>
      </c>
      <c r="J35" s="453">
        <v>47.53</v>
      </c>
      <c r="K35" s="453">
        <v>50.31</v>
      </c>
      <c r="L35" s="453">
        <v>47.81</v>
      </c>
      <c r="M35" s="453">
        <v>42.78</v>
      </c>
    </row>
    <row r="36" spans="1:13" x14ac:dyDescent="0.25">
      <c r="A36" s="223" t="s">
        <v>364</v>
      </c>
      <c r="B36" s="222" t="s">
        <v>345</v>
      </c>
      <c r="C36" s="453">
        <v>16.79</v>
      </c>
      <c r="D36" s="453">
        <v>20.39</v>
      </c>
      <c r="E36" s="453">
        <v>23.3</v>
      </c>
      <c r="F36" s="453">
        <v>25.39</v>
      </c>
      <c r="G36" s="453">
        <v>27.64</v>
      </c>
      <c r="H36" s="453">
        <v>29.89</v>
      </c>
      <c r="I36" s="453">
        <v>32.090000000000003</v>
      </c>
      <c r="J36" s="453">
        <v>34.58</v>
      </c>
      <c r="K36" s="453">
        <v>36.590000000000003</v>
      </c>
      <c r="L36" s="453">
        <v>34.770000000000003</v>
      </c>
      <c r="M36" s="453">
        <v>31.11</v>
      </c>
    </row>
    <row r="37" spans="1:13" x14ac:dyDescent="0.25">
      <c r="A37" s="223" t="s">
        <v>365</v>
      </c>
      <c r="B37" s="222" t="s">
        <v>345</v>
      </c>
      <c r="C37" s="453">
        <v>11.37</v>
      </c>
      <c r="D37" s="453">
        <v>11.93</v>
      </c>
      <c r="E37" s="453">
        <v>14.06</v>
      </c>
      <c r="F37" s="453">
        <v>15.41</v>
      </c>
      <c r="G37" s="453">
        <v>15.84</v>
      </c>
      <c r="H37" s="453">
        <v>16.27</v>
      </c>
      <c r="I37" s="453">
        <v>16.87</v>
      </c>
      <c r="J37" s="453">
        <v>17.52</v>
      </c>
      <c r="K37" s="453">
        <v>18.3</v>
      </c>
      <c r="L37" s="453">
        <v>17.38</v>
      </c>
      <c r="M37" s="453">
        <v>15.56</v>
      </c>
    </row>
    <row r="38" spans="1:13" x14ac:dyDescent="0.25">
      <c r="A38" s="223" t="s">
        <v>366</v>
      </c>
      <c r="B38" s="222" t="s">
        <v>345</v>
      </c>
      <c r="C38" s="453">
        <v>17.64</v>
      </c>
      <c r="D38" s="453">
        <v>21.4</v>
      </c>
      <c r="E38" s="453">
        <v>24.45</v>
      </c>
      <c r="F38" s="453">
        <v>26.67</v>
      </c>
      <c r="G38" s="453">
        <v>29.01</v>
      </c>
      <c r="H38" s="453">
        <v>31.39</v>
      </c>
      <c r="I38" s="453">
        <v>33.69</v>
      </c>
      <c r="J38" s="453">
        <v>36.299999999999997</v>
      </c>
      <c r="K38" s="453">
        <v>38.42</v>
      </c>
      <c r="L38" s="453">
        <v>36.520000000000003</v>
      </c>
      <c r="M38" s="453">
        <v>32.659999999999997</v>
      </c>
    </row>
    <row r="39" spans="1:13" x14ac:dyDescent="0.25">
      <c r="A39" s="223" t="s">
        <v>367</v>
      </c>
      <c r="B39" s="222" t="s">
        <v>345</v>
      </c>
      <c r="C39" s="453">
        <v>17.64</v>
      </c>
      <c r="D39" s="453">
        <v>21.4</v>
      </c>
      <c r="E39" s="453">
        <v>24.45</v>
      </c>
      <c r="F39" s="453">
        <v>26.67</v>
      </c>
      <c r="G39" s="453">
        <v>29.01</v>
      </c>
      <c r="H39" s="453">
        <v>31.39</v>
      </c>
      <c r="I39" s="453">
        <v>33.69</v>
      </c>
      <c r="J39" s="453">
        <v>36.299999999999997</v>
      </c>
      <c r="K39" s="453">
        <v>38.42</v>
      </c>
      <c r="L39" s="453">
        <v>36.520000000000003</v>
      </c>
      <c r="M39" s="453">
        <v>32.659999999999997</v>
      </c>
    </row>
    <row r="40" spans="1:13" x14ac:dyDescent="0.25">
      <c r="A40" s="223" t="s">
        <v>368</v>
      </c>
      <c r="B40" s="222" t="s">
        <v>345</v>
      </c>
      <c r="C40" s="453">
        <v>19.309999999999999</v>
      </c>
      <c r="D40" s="453">
        <v>23.44</v>
      </c>
      <c r="E40" s="453">
        <v>26.8</v>
      </c>
      <c r="F40" s="453">
        <v>29.22</v>
      </c>
      <c r="G40" s="453">
        <v>31.78</v>
      </c>
      <c r="H40" s="453">
        <v>34.369999999999997</v>
      </c>
      <c r="I40" s="453">
        <v>36.9</v>
      </c>
      <c r="J40" s="453">
        <v>39.75</v>
      </c>
      <c r="K40" s="453">
        <v>42.08</v>
      </c>
      <c r="L40" s="453">
        <v>39.97</v>
      </c>
      <c r="M40" s="453">
        <v>35.770000000000003</v>
      </c>
    </row>
    <row r="41" spans="1:13" x14ac:dyDescent="0.25">
      <c r="A41" s="223" t="s">
        <v>369</v>
      </c>
      <c r="B41" s="222" t="s">
        <v>345</v>
      </c>
      <c r="C41" s="453">
        <v>19.309999999999999</v>
      </c>
      <c r="D41" s="453">
        <v>23.44</v>
      </c>
      <c r="E41" s="453">
        <v>26.8</v>
      </c>
      <c r="F41" s="453">
        <v>29.22</v>
      </c>
      <c r="G41" s="453">
        <v>31.78</v>
      </c>
      <c r="H41" s="453">
        <v>34.369999999999997</v>
      </c>
      <c r="I41" s="453">
        <v>36.9</v>
      </c>
      <c r="J41" s="453">
        <v>39.75</v>
      </c>
      <c r="K41" s="453">
        <v>42.08</v>
      </c>
      <c r="L41" s="453">
        <v>39.97</v>
      </c>
      <c r="M41" s="453">
        <v>35.770000000000003</v>
      </c>
    </row>
    <row r="42" spans="1:13" x14ac:dyDescent="0.25">
      <c r="A42" s="223" t="s">
        <v>370</v>
      </c>
      <c r="B42" s="222" t="s">
        <v>345</v>
      </c>
      <c r="C42" s="453">
        <v>14.7</v>
      </c>
      <c r="D42" s="453">
        <v>17.829999999999998</v>
      </c>
      <c r="E42" s="453">
        <v>20.39</v>
      </c>
      <c r="F42" s="453">
        <v>22.21</v>
      </c>
      <c r="G42" s="453">
        <v>24.17</v>
      </c>
      <c r="H42" s="453">
        <v>26.14</v>
      </c>
      <c r="I42" s="453">
        <v>28.08</v>
      </c>
      <c r="J42" s="453">
        <v>30.25</v>
      </c>
      <c r="K42" s="453">
        <v>32.020000000000003</v>
      </c>
      <c r="L42" s="453">
        <v>30.42</v>
      </c>
      <c r="M42" s="453">
        <v>27.22</v>
      </c>
    </row>
    <row r="43" spans="1:13" x14ac:dyDescent="0.25">
      <c r="A43" s="223" t="s">
        <v>371</v>
      </c>
      <c r="B43" s="222" t="s">
        <v>345</v>
      </c>
      <c r="C43" s="453">
        <v>16.37</v>
      </c>
      <c r="D43" s="453">
        <v>19.88</v>
      </c>
      <c r="E43" s="453">
        <v>22.72</v>
      </c>
      <c r="F43" s="453">
        <v>24.76</v>
      </c>
      <c r="G43" s="453">
        <v>26.93</v>
      </c>
      <c r="H43" s="453">
        <v>29.12</v>
      </c>
      <c r="I43" s="453">
        <v>31.27</v>
      </c>
      <c r="J43" s="453">
        <v>33.700000000000003</v>
      </c>
      <c r="K43" s="453">
        <v>35.67</v>
      </c>
      <c r="L43" s="453">
        <v>33.89</v>
      </c>
      <c r="M43" s="453">
        <v>30.31</v>
      </c>
    </row>
    <row r="44" spans="1:13" x14ac:dyDescent="0.25">
      <c r="A44" s="223" t="s">
        <v>372</v>
      </c>
      <c r="B44" s="222" t="s">
        <v>345</v>
      </c>
      <c r="C44" s="453">
        <v>12.75</v>
      </c>
      <c r="D44" s="453">
        <v>15.47</v>
      </c>
      <c r="E44" s="453">
        <v>17.68</v>
      </c>
      <c r="F44" s="453">
        <v>19.3</v>
      </c>
      <c r="G44" s="453">
        <v>20.98</v>
      </c>
      <c r="H44" s="453">
        <v>22.7</v>
      </c>
      <c r="I44" s="453">
        <v>24.38</v>
      </c>
      <c r="J44" s="453">
        <v>26.27</v>
      </c>
      <c r="K44" s="453">
        <v>27.78</v>
      </c>
      <c r="L44" s="453">
        <v>26.4</v>
      </c>
      <c r="M44" s="453">
        <v>23.61</v>
      </c>
    </row>
    <row r="45" spans="1:13" x14ac:dyDescent="0.25">
      <c r="A45" s="223" t="s">
        <v>373</v>
      </c>
      <c r="B45" s="222" t="s">
        <v>345</v>
      </c>
      <c r="C45" s="453">
        <v>23.09</v>
      </c>
      <c r="D45" s="453">
        <v>28.02</v>
      </c>
      <c r="E45" s="453">
        <v>32.03</v>
      </c>
      <c r="F45" s="453">
        <v>34.94</v>
      </c>
      <c r="G45" s="453">
        <v>37.979999999999997</v>
      </c>
      <c r="H45" s="453">
        <v>41.09</v>
      </c>
      <c r="I45" s="453">
        <v>44.13</v>
      </c>
      <c r="J45" s="453">
        <v>47.53</v>
      </c>
      <c r="K45" s="453">
        <v>50.31</v>
      </c>
      <c r="L45" s="453">
        <v>47.81</v>
      </c>
      <c r="M45" s="453">
        <v>42.77</v>
      </c>
    </row>
    <row r="46" spans="1:13" x14ac:dyDescent="0.25">
      <c r="A46" s="223" t="s">
        <v>374</v>
      </c>
      <c r="B46" s="222" t="s">
        <v>345</v>
      </c>
      <c r="C46" s="453">
        <v>17.64</v>
      </c>
      <c r="D46" s="453">
        <v>21.4</v>
      </c>
      <c r="E46" s="453">
        <v>24.45</v>
      </c>
      <c r="F46" s="453">
        <v>26.67</v>
      </c>
      <c r="G46" s="453">
        <v>29.01</v>
      </c>
      <c r="H46" s="453">
        <v>31.39</v>
      </c>
      <c r="I46" s="453">
        <v>33.69</v>
      </c>
      <c r="J46" s="453">
        <v>36.299999999999997</v>
      </c>
      <c r="K46" s="453">
        <v>38.42</v>
      </c>
      <c r="L46" s="453">
        <v>36.520000000000003</v>
      </c>
      <c r="M46" s="453">
        <v>32.659999999999997</v>
      </c>
    </row>
    <row r="47" spans="1:13" x14ac:dyDescent="0.25">
      <c r="A47" s="223" t="s">
        <v>375</v>
      </c>
      <c r="B47" s="222" t="s">
        <v>345</v>
      </c>
      <c r="C47" s="453">
        <v>18.46</v>
      </c>
      <c r="D47" s="453">
        <v>22.42</v>
      </c>
      <c r="E47" s="453">
        <v>25.61</v>
      </c>
      <c r="F47" s="453">
        <v>27.95</v>
      </c>
      <c r="G47" s="453">
        <v>30.4</v>
      </c>
      <c r="H47" s="453">
        <v>32.86</v>
      </c>
      <c r="I47" s="453">
        <v>35.299999999999997</v>
      </c>
      <c r="J47" s="453">
        <v>38.020000000000003</v>
      </c>
      <c r="K47" s="453">
        <v>40.26</v>
      </c>
      <c r="L47" s="453">
        <v>38.24</v>
      </c>
      <c r="M47" s="453">
        <v>34.22</v>
      </c>
    </row>
    <row r="48" spans="1:13" x14ac:dyDescent="0.25">
      <c r="A48" s="223" t="s">
        <v>376</v>
      </c>
      <c r="B48" s="222" t="s">
        <v>345</v>
      </c>
      <c r="C48" s="453">
        <v>16.37</v>
      </c>
      <c r="D48" s="453">
        <v>19.88</v>
      </c>
      <c r="E48" s="453">
        <v>22.72</v>
      </c>
      <c r="F48" s="453">
        <v>24.76</v>
      </c>
      <c r="G48" s="453">
        <v>26.93</v>
      </c>
      <c r="H48" s="453">
        <v>29.12</v>
      </c>
      <c r="I48" s="453">
        <v>31.27</v>
      </c>
      <c r="J48" s="453">
        <v>33.700000000000003</v>
      </c>
      <c r="K48" s="453">
        <v>35.67</v>
      </c>
      <c r="L48" s="453">
        <v>33.89</v>
      </c>
      <c r="M48" s="453">
        <v>30.31</v>
      </c>
    </row>
    <row r="49" spans="1:13" x14ac:dyDescent="0.25">
      <c r="A49" s="223" t="s">
        <v>377</v>
      </c>
      <c r="B49" s="222" t="s">
        <v>345</v>
      </c>
      <c r="C49" s="453">
        <v>23.09</v>
      </c>
      <c r="D49" s="453">
        <v>28.02</v>
      </c>
      <c r="E49" s="453">
        <v>32.03</v>
      </c>
      <c r="F49" s="453">
        <v>34.94</v>
      </c>
      <c r="G49" s="453">
        <v>37.979999999999997</v>
      </c>
      <c r="H49" s="453">
        <v>41.09</v>
      </c>
      <c r="I49" s="453">
        <v>44.13</v>
      </c>
      <c r="J49" s="453">
        <v>47.53</v>
      </c>
      <c r="K49" s="453">
        <v>50.31</v>
      </c>
      <c r="L49" s="453">
        <v>47.81</v>
      </c>
      <c r="M49" s="453">
        <v>42.77</v>
      </c>
    </row>
    <row r="50" spans="1:13" x14ac:dyDescent="0.25">
      <c r="A50" s="223" t="s">
        <v>378</v>
      </c>
      <c r="B50" s="222" t="s">
        <v>345</v>
      </c>
      <c r="C50" s="453">
        <v>8.5299999999999994</v>
      </c>
      <c r="D50" s="453">
        <v>8.9499999999999993</v>
      </c>
      <c r="E50" s="453">
        <v>10.54</v>
      </c>
      <c r="F50" s="453">
        <v>11.59</v>
      </c>
      <c r="G50" s="453">
        <v>11.88</v>
      </c>
      <c r="H50" s="453">
        <v>12.2</v>
      </c>
      <c r="I50" s="453">
        <v>12.66</v>
      </c>
      <c r="J50" s="453">
        <v>13.13</v>
      </c>
      <c r="K50" s="453">
        <v>13.72</v>
      </c>
      <c r="L50" s="453">
        <v>13.04</v>
      </c>
      <c r="M50" s="453">
        <v>11.67</v>
      </c>
    </row>
    <row r="51" spans="1:13" x14ac:dyDescent="0.25">
      <c r="A51" s="223" t="s">
        <v>379</v>
      </c>
      <c r="B51" s="222" t="s">
        <v>345</v>
      </c>
      <c r="C51" s="453">
        <v>16.37</v>
      </c>
      <c r="D51" s="453">
        <v>19.88</v>
      </c>
      <c r="E51" s="453">
        <v>22.72</v>
      </c>
      <c r="F51" s="453">
        <v>24.76</v>
      </c>
      <c r="G51" s="453">
        <v>26.93</v>
      </c>
      <c r="H51" s="453">
        <v>29.12</v>
      </c>
      <c r="I51" s="453">
        <v>31.27</v>
      </c>
      <c r="J51" s="453">
        <v>33.700000000000003</v>
      </c>
      <c r="K51" s="453">
        <v>35.67</v>
      </c>
      <c r="L51" s="453">
        <v>33.89</v>
      </c>
      <c r="M51" s="453">
        <v>30.31</v>
      </c>
    </row>
    <row r="52" spans="1:13" x14ac:dyDescent="0.25">
      <c r="A52" s="223" t="s">
        <v>380</v>
      </c>
      <c r="B52" s="222" t="s">
        <v>345</v>
      </c>
      <c r="C52" s="453">
        <v>14.7</v>
      </c>
      <c r="D52" s="453">
        <v>17.829999999999998</v>
      </c>
      <c r="E52" s="453">
        <v>20.39</v>
      </c>
      <c r="F52" s="453">
        <v>22.21</v>
      </c>
      <c r="G52" s="453">
        <v>24.17</v>
      </c>
      <c r="H52" s="453">
        <v>26.14</v>
      </c>
      <c r="I52" s="453">
        <v>28.08</v>
      </c>
      <c r="J52" s="453">
        <v>30.25</v>
      </c>
      <c r="K52" s="453">
        <v>32.020000000000003</v>
      </c>
      <c r="L52" s="453">
        <v>30.42</v>
      </c>
      <c r="M52" s="453">
        <v>27.22</v>
      </c>
    </row>
    <row r="53" spans="1:13" x14ac:dyDescent="0.25">
      <c r="A53" s="223" t="s">
        <v>381</v>
      </c>
      <c r="B53" s="222" t="s">
        <v>345</v>
      </c>
      <c r="C53" s="453">
        <v>17.64</v>
      </c>
      <c r="D53" s="453">
        <v>21.4</v>
      </c>
      <c r="E53" s="453">
        <v>24.45</v>
      </c>
      <c r="F53" s="453">
        <v>26.67</v>
      </c>
      <c r="G53" s="453">
        <v>29.01</v>
      </c>
      <c r="H53" s="453">
        <v>31.39</v>
      </c>
      <c r="I53" s="453">
        <v>33.69</v>
      </c>
      <c r="J53" s="453">
        <v>36.299999999999997</v>
      </c>
      <c r="K53" s="453">
        <v>38.42</v>
      </c>
      <c r="L53" s="453">
        <v>36.520000000000003</v>
      </c>
      <c r="M53" s="453">
        <v>32.659999999999997</v>
      </c>
    </row>
    <row r="54" spans="1:13" x14ac:dyDescent="0.25">
      <c r="A54" s="223" t="s">
        <v>382</v>
      </c>
      <c r="B54" s="222" t="s">
        <v>345</v>
      </c>
      <c r="C54" s="453">
        <v>17.64</v>
      </c>
      <c r="D54" s="453">
        <v>21.4</v>
      </c>
      <c r="E54" s="453">
        <v>24.45</v>
      </c>
      <c r="F54" s="453">
        <v>26.67</v>
      </c>
      <c r="G54" s="453">
        <v>29.01</v>
      </c>
      <c r="H54" s="453">
        <v>31.39</v>
      </c>
      <c r="I54" s="453">
        <v>33.69</v>
      </c>
      <c r="J54" s="453">
        <v>36.299999999999997</v>
      </c>
      <c r="K54" s="453">
        <v>38.42</v>
      </c>
      <c r="L54" s="453">
        <v>36.520000000000003</v>
      </c>
      <c r="M54" s="453">
        <v>32.659999999999997</v>
      </c>
    </row>
    <row r="55" spans="1:13" x14ac:dyDescent="0.25">
      <c r="A55" s="223" t="s">
        <v>383</v>
      </c>
      <c r="B55" s="222" t="s">
        <v>345</v>
      </c>
      <c r="C55" s="453">
        <v>18.46</v>
      </c>
      <c r="D55" s="453">
        <v>22.42</v>
      </c>
      <c r="E55" s="453">
        <v>25.61</v>
      </c>
      <c r="F55" s="453">
        <v>27.95</v>
      </c>
      <c r="G55" s="453">
        <v>30.4</v>
      </c>
      <c r="H55" s="453">
        <v>32.86</v>
      </c>
      <c r="I55" s="453">
        <v>35.299999999999997</v>
      </c>
      <c r="J55" s="453">
        <v>38.020000000000003</v>
      </c>
      <c r="K55" s="453">
        <v>40.26</v>
      </c>
      <c r="L55" s="453">
        <v>38.24</v>
      </c>
      <c r="M55" s="453">
        <v>34.22</v>
      </c>
    </row>
    <row r="56" spans="1:13" x14ac:dyDescent="0.25">
      <c r="A56" s="223" t="s">
        <v>384</v>
      </c>
      <c r="B56" s="222" t="s">
        <v>345</v>
      </c>
      <c r="C56" s="453">
        <v>14.7</v>
      </c>
      <c r="D56" s="453">
        <v>17.829999999999998</v>
      </c>
      <c r="E56" s="453">
        <v>20.39</v>
      </c>
      <c r="F56" s="453">
        <v>22.21</v>
      </c>
      <c r="G56" s="453">
        <v>24.17</v>
      </c>
      <c r="H56" s="453">
        <v>26.14</v>
      </c>
      <c r="I56" s="453">
        <v>28.08</v>
      </c>
      <c r="J56" s="453">
        <v>30.25</v>
      </c>
      <c r="K56" s="453">
        <v>32.020000000000003</v>
      </c>
      <c r="L56" s="453">
        <v>30.42</v>
      </c>
      <c r="M56" s="453">
        <v>27.22</v>
      </c>
    </row>
    <row r="57" spans="1:13" x14ac:dyDescent="0.25">
      <c r="A57" s="223" t="s">
        <v>385</v>
      </c>
      <c r="B57" s="222" t="s">
        <v>345</v>
      </c>
      <c r="C57" s="453">
        <v>17.64</v>
      </c>
      <c r="D57" s="453">
        <v>21.4</v>
      </c>
      <c r="E57" s="453">
        <v>24.45</v>
      </c>
      <c r="F57" s="453">
        <v>26.67</v>
      </c>
      <c r="G57" s="453">
        <v>29.01</v>
      </c>
      <c r="H57" s="453">
        <v>31.39</v>
      </c>
      <c r="I57" s="453">
        <v>33.69</v>
      </c>
      <c r="J57" s="453">
        <v>36.299999999999997</v>
      </c>
      <c r="K57" s="453">
        <v>38.42</v>
      </c>
      <c r="L57" s="453">
        <v>36.520000000000003</v>
      </c>
      <c r="M57" s="453">
        <v>32.659999999999997</v>
      </c>
    </row>
    <row r="58" spans="1:13" x14ac:dyDescent="0.25">
      <c r="A58" s="223" t="s">
        <v>386</v>
      </c>
      <c r="B58" s="222" t="s">
        <v>345</v>
      </c>
      <c r="C58" s="453">
        <v>17.64</v>
      </c>
      <c r="D58" s="453">
        <v>21.4</v>
      </c>
      <c r="E58" s="453">
        <v>24.45</v>
      </c>
      <c r="F58" s="453">
        <v>26.67</v>
      </c>
      <c r="G58" s="453">
        <v>29.01</v>
      </c>
      <c r="H58" s="453">
        <v>31.39</v>
      </c>
      <c r="I58" s="453">
        <v>33.69</v>
      </c>
      <c r="J58" s="453">
        <v>36.299999999999997</v>
      </c>
      <c r="K58" s="453">
        <v>38.42</v>
      </c>
      <c r="L58" s="453">
        <v>36.520000000000003</v>
      </c>
      <c r="M58" s="453">
        <v>32.659999999999997</v>
      </c>
    </row>
    <row r="59" spans="1:13" x14ac:dyDescent="0.25">
      <c r="A59" s="223" t="s">
        <v>387</v>
      </c>
      <c r="B59" s="222" t="s">
        <v>345</v>
      </c>
      <c r="C59" s="453">
        <v>11.37</v>
      </c>
      <c r="D59" s="453">
        <v>11.93</v>
      </c>
      <c r="E59" s="453">
        <v>14.06</v>
      </c>
      <c r="F59" s="453">
        <v>15.41</v>
      </c>
      <c r="G59" s="453">
        <v>15.84</v>
      </c>
      <c r="H59" s="453">
        <v>16.27</v>
      </c>
      <c r="I59" s="453">
        <v>16.87</v>
      </c>
      <c r="J59" s="453">
        <v>17.52</v>
      </c>
      <c r="K59" s="453">
        <v>18.3</v>
      </c>
      <c r="L59" s="453">
        <v>17.38</v>
      </c>
      <c r="M59" s="453">
        <v>15.56</v>
      </c>
    </row>
    <row r="60" spans="1:13" x14ac:dyDescent="0.25">
      <c r="A60" s="223" t="s">
        <v>388</v>
      </c>
      <c r="B60" s="222" t="s">
        <v>345</v>
      </c>
      <c r="C60" s="453">
        <v>16.37</v>
      </c>
      <c r="D60" s="453">
        <v>19.88</v>
      </c>
      <c r="E60" s="453">
        <v>22.72</v>
      </c>
      <c r="F60" s="453">
        <v>24.76</v>
      </c>
      <c r="G60" s="453">
        <v>26.93</v>
      </c>
      <c r="H60" s="453">
        <v>29.12</v>
      </c>
      <c r="I60" s="453">
        <v>31.27</v>
      </c>
      <c r="J60" s="453">
        <v>33.700000000000003</v>
      </c>
      <c r="K60" s="453">
        <v>35.67</v>
      </c>
      <c r="L60" s="453">
        <v>33.89</v>
      </c>
      <c r="M60" s="453">
        <v>30.31</v>
      </c>
    </row>
    <row r="61" spans="1:13" x14ac:dyDescent="0.25">
      <c r="A61" s="223" t="s">
        <v>389</v>
      </c>
      <c r="B61" s="222" t="s">
        <v>345</v>
      </c>
      <c r="C61" s="453">
        <v>18.46</v>
      </c>
      <c r="D61" s="453">
        <v>22.42</v>
      </c>
      <c r="E61" s="453">
        <v>25.61</v>
      </c>
      <c r="F61" s="453">
        <v>27.95</v>
      </c>
      <c r="G61" s="453">
        <v>30.4</v>
      </c>
      <c r="H61" s="453">
        <v>32.86</v>
      </c>
      <c r="I61" s="453">
        <v>35.299999999999997</v>
      </c>
      <c r="J61" s="453">
        <v>38.020000000000003</v>
      </c>
      <c r="K61" s="453">
        <v>40.26</v>
      </c>
      <c r="L61" s="453">
        <v>38.24</v>
      </c>
      <c r="M61" s="453">
        <v>34.22</v>
      </c>
    </row>
    <row r="62" spans="1:13" x14ac:dyDescent="0.25">
      <c r="A62" s="223" t="s">
        <v>390</v>
      </c>
      <c r="B62" s="222" t="s">
        <v>345</v>
      </c>
      <c r="C62" s="453">
        <v>17.64</v>
      </c>
      <c r="D62" s="453">
        <v>21.4</v>
      </c>
      <c r="E62" s="453">
        <v>24.45</v>
      </c>
      <c r="F62" s="453">
        <v>26.67</v>
      </c>
      <c r="G62" s="453">
        <v>29.01</v>
      </c>
      <c r="H62" s="453">
        <v>31.39</v>
      </c>
      <c r="I62" s="453">
        <v>33.69</v>
      </c>
      <c r="J62" s="453">
        <v>36.299999999999997</v>
      </c>
      <c r="K62" s="453">
        <v>38.42</v>
      </c>
      <c r="L62" s="453">
        <v>36.520000000000003</v>
      </c>
      <c r="M62" s="453">
        <v>32.659999999999997</v>
      </c>
    </row>
    <row r="63" spans="1:13" x14ac:dyDescent="0.25">
      <c r="A63" s="223" t="s">
        <v>391</v>
      </c>
      <c r="B63" s="222" t="s">
        <v>345</v>
      </c>
      <c r="C63" s="453">
        <v>19.309999999999999</v>
      </c>
      <c r="D63" s="453">
        <v>23.44</v>
      </c>
      <c r="E63" s="453">
        <v>26.8</v>
      </c>
      <c r="F63" s="453">
        <v>29.22</v>
      </c>
      <c r="G63" s="453">
        <v>31.78</v>
      </c>
      <c r="H63" s="453">
        <v>34.369999999999997</v>
      </c>
      <c r="I63" s="453">
        <v>36.9</v>
      </c>
      <c r="J63" s="453">
        <v>39.75</v>
      </c>
      <c r="K63" s="453">
        <v>42.08</v>
      </c>
      <c r="L63" s="453">
        <v>39.97</v>
      </c>
      <c r="M63" s="453">
        <v>35.770000000000003</v>
      </c>
    </row>
    <row r="64" spans="1:13" x14ac:dyDescent="0.25">
      <c r="A64" s="223" t="s">
        <v>392</v>
      </c>
      <c r="B64" s="222" t="s">
        <v>345</v>
      </c>
      <c r="C64" s="453">
        <v>11.74</v>
      </c>
      <c r="D64" s="453">
        <v>14.26</v>
      </c>
      <c r="E64" s="453">
        <v>16.3</v>
      </c>
      <c r="F64" s="453">
        <v>17.77</v>
      </c>
      <c r="G64" s="453">
        <v>19.34</v>
      </c>
      <c r="H64" s="453">
        <v>20.92</v>
      </c>
      <c r="I64" s="453">
        <v>22.46</v>
      </c>
      <c r="J64" s="453">
        <v>24.19</v>
      </c>
      <c r="K64" s="453">
        <v>25.6</v>
      </c>
      <c r="L64" s="453">
        <v>24.35</v>
      </c>
      <c r="M64" s="453">
        <v>21.78</v>
      </c>
    </row>
    <row r="65" spans="1:13" x14ac:dyDescent="0.25">
      <c r="A65" s="223" t="s">
        <v>393</v>
      </c>
      <c r="B65" s="222" t="s">
        <v>345</v>
      </c>
      <c r="C65" s="453">
        <v>11.74</v>
      </c>
      <c r="D65" s="453">
        <v>14.26</v>
      </c>
      <c r="E65" s="453">
        <v>16.3</v>
      </c>
      <c r="F65" s="453">
        <v>17.77</v>
      </c>
      <c r="G65" s="453">
        <v>19.34</v>
      </c>
      <c r="H65" s="453">
        <v>20.92</v>
      </c>
      <c r="I65" s="453">
        <v>22.46</v>
      </c>
      <c r="J65" s="453">
        <v>24.19</v>
      </c>
      <c r="K65" s="453">
        <v>25.6</v>
      </c>
      <c r="L65" s="453">
        <v>24.35</v>
      </c>
      <c r="M65" s="453">
        <v>21.78</v>
      </c>
    </row>
    <row r="66" spans="1:13" x14ac:dyDescent="0.25">
      <c r="A66" s="223" t="s">
        <v>394</v>
      </c>
      <c r="B66" s="222" t="s">
        <v>345</v>
      </c>
      <c r="C66" s="453">
        <v>17.64</v>
      </c>
      <c r="D66" s="453">
        <v>21.4</v>
      </c>
      <c r="E66" s="453">
        <v>24.45</v>
      </c>
      <c r="F66" s="453">
        <v>26.67</v>
      </c>
      <c r="G66" s="453">
        <v>29.01</v>
      </c>
      <c r="H66" s="453">
        <v>31.39</v>
      </c>
      <c r="I66" s="453">
        <v>33.69</v>
      </c>
      <c r="J66" s="453">
        <v>36.299999999999997</v>
      </c>
      <c r="K66" s="453">
        <v>38.42</v>
      </c>
      <c r="L66" s="453">
        <v>36.520000000000003</v>
      </c>
      <c r="M66" s="453">
        <v>32.659999999999997</v>
      </c>
    </row>
    <row r="67" spans="1:13" x14ac:dyDescent="0.25">
      <c r="A67" s="223" t="s">
        <v>395</v>
      </c>
      <c r="B67" s="222" t="s">
        <v>345</v>
      </c>
      <c r="C67" s="453">
        <v>19.309999999999999</v>
      </c>
      <c r="D67" s="453">
        <v>23.44</v>
      </c>
      <c r="E67" s="453">
        <v>26.8</v>
      </c>
      <c r="F67" s="453">
        <v>29.22</v>
      </c>
      <c r="G67" s="453">
        <v>31.78</v>
      </c>
      <c r="H67" s="453">
        <v>34.369999999999997</v>
      </c>
      <c r="I67" s="453">
        <v>36.9</v>
      </c>
      <c r="J67" s="453">
        <v>39.75</v>
      </c>
      <c r="K67" s="453">
        <v>42.08</v>
      </c>
      <c r="L67" s="453">
        <v>39.97</v>
      </c>
      <c r="M67" s="453">
        <v>35.770000000000003</v>
      </c>
    </row>
    <row r="68" spans="1:13" x14ac:dyDescent="0.25">
      <c r="A68" s="223" t="s">
        <v>396</v>
      </c>
      <c r="B68" s="222" t="s">
        <v>345</v>
      </c>
      <c r="C68" s="453">
        <v>11.37</v>
      </c>
      <c r="D68" s="453">
        <v>11.93</v>
      </c>
      <c r="E68" s="453">
        <v>14.06</v>
      </c>
      <c r="F68" s="453">
        <v>15.41</v>
      </c>
      <c r="G68" s="453">
        <v>15.84</v>
      </c>
      <c r="H68" s="453">
        <v>16.27</v>
      </c>
      <c r="I68" s="453">
        <v>16.87</v>
      </c>
      <c r="J68" s="453">
        <v>17.52</v>
      </c>
      <c r="K68" s="453">
        <v>18.3</v>
      </c>
      <c r="L68" s="453">
        <v>17.38</v>
      </c>
      <c r="M68" s="453">
        <v>15.56</v>
      </c>
    </row>
    <row r="69" spans="1:13" x14ac:dyDescent="0.25">
      <c r="A69" s="223" t="s">
        <v>397</v>
      </c>
      <c r="B69" s="222" t="s">
        <v>345</v>
      </c>
      <c r="C69" s="453">
        <v>23.09</v>
      </c>
      <c r="D69" s="453">
        <v>28.02</v>
      </c>
      <c r="E69" s="453">
        <v>32.03</v>
      </c>
      <c r="F69" s="453">
        <v>34.94</v>
      </c>
      <c r="G69" s="453">
        <v>37.979999999999997</v>
      </c>
      <c r="H69" s="453">
        <v>41.09</v>
      </c>
      <c r="I69" s="453">
        <v>44.13</v>
      </c>
      <c r="J69" s="453">
        <v>47.53</v>
      </c>
      <c r="K69" s="453">
        <v>50.31</v>
      </c>
      <c r="L69" s="453">
        <v>47.81</v>
      </c>
      <c r="M69" s="453">
        <v>42.77</v>
      </c>
    </row>
    <row r="70" spans="1:13" x14ac:dyDescent="0.25">
      <c r="A70" s="223" t="s">
        <v>398</v>
      </c>
      <c r="B70" s="222" t="s">
        <v>345</v>
      </c>
      <c r="C70" s="453">
        <v>19.309999999999999</v>
      </c>
      <c r="D70" s="453">
        <v>23.44</v>
      </c>
      <c r="E70" s="453">
        <v>26.8</v>
      </c>
      <c r="F70" s="453">
        <v>29.22</v>
      </c>
      <c r="G70" s="453">
        <v>31.78</v>
      </c>
      <c r="H70" s="453">
        <v>34.369999999999997</v>
      </c>
      <c r="I70" s="453">
        <v>36.9</v>
      </c>
      <c r="J70" s="453">
        <v>39.75</v>
      </c>
      <c r="K70" s="453">
        <v>42.08</v>
      </c>
      <c r="L70" s="453">
        <v>39.97</v>
      </c>
      <c r="M70" s="453">
        <v>35.770000000000003</v>
      </c>
    </row>
    <row r="71" spans="1:13" x14ac:dyDescent="0.25">
      <c r="A71" s="223" t="s">
        <v>399</v>
      </c>
      <c r="B71" s="222" t="s">
        <v>345</v>
      </c>
      <c r="C71" s="453">
        <v>11.37</v>
      </c>
      <c r="D71" s="453">
        <v>11.93</v>
      </c>
      <c r="E71" s="453">
        <v>14.06</v>
      </c>
      <c r="F71" s="453">
        <v>15.41</v>
      </c>
      <c r="G71" s="453">
        <v>15.84</v>
      </c>
      <c r="H71" s="453">
        <v>16.27</v>
      </c>
      <c r="I71" s="453">
        <v>16.87</v>
      </c>
      <c r="J71" s="453">
        <v>17.52</v>
      </c>
      <c r="K71" s="453">
        <v>18.3</v>
      </c>
      <c r="L71" s="453">
        <v>17.38</v>
      </c>
      <c r="M71" s="453">
        <v>15.56</v>
      </c>
    </row>
    <row r="72" spans="1:13" x14ac:dyDescent="0.25">
      <c r="A72" s="223" t="s">
        <v>400</v>
      </c>
      <c r="B72" s="222" t="s">
        <v>345</v>
      </c>
      <c r="C72" s="453">
        <v>23.09</v>
      </c>
      <c r="D72" s="453">
        <v>28.02</v>
      </c>
      <c r="E72" s="453">
        <v>32.03</v>
      </c>
      <c r="F72" s="453">
        <v>34.94</v>
      </c>
      <c r="G72" s="453">
        <v>37.979999999999997</v>
      </c>
      <c r="H72" s="453">
        <v>41.09</v>
      </c>
      <c r="I72" s="453">
        <v>44.13</v>
      </c>
      <c r="J72" s="453">
        <v>47.53</v>
      </c>
      <c r="K72" s="453">
        <v>50.31</v>
      </c>
      <c r="L72" s="453">
        <v>47.81</v>
      </c>
      <c r="M72" s="453">
        <v>42.77</v>
      </c>
    </row>
    <row r="73" spans="1:13" x14ac:dyDescent="0.25">
      <c r="A73" s="223" t="s">
        <v>401</v>
      </c>
      <c r="B73" s="222" t="s">
        <v>345</v>
      </c>
      <c r="C73" s="453">
        <v>17.64</v>
      </c>
      <c r="D73" s="453">
        <v>21.4</v>
      </c>
      <c r="E73" s="453">
        <v>24.45</v>
      </c>
      <c r="F73" s="453">
        <v>26.67</v>
      </c>
      <c r="G73" s="453">
        <v>29.01</v>
      </c>
      <c r="H73" s="453">
        <v>31.39</v>
      </c>
      <c r="I73" s="453">
        <v>33.69</v>
      </c>
      <c r="J73" s="453">
        <v>36.299999999999997</v>
      </c>
      <c r="K73" s="453">
        <v>38.42</v>
      </c>
      <c r="L73" s="453">
        <v>36.520000000000003</v>
      </c>
      <c r="M73" s="453">
        <v>32.659999999999997</v>
      </c>
    </row>
    <row r="74" spans="1:13" x14ac:dyDescent="0.25">
      <c r="A74" s="223" t="s">
        <v>402</v>
      </c>
      <c r="B74" s="222" t="s">
        <v>345</v>
      </c>
      <c r="C74" s="453">
        <v>16.79</v>
      </c>
      <c r="D74" s="453">
        <v>20.39</v>
      </c>
      <c r="E74" s="453">
        <v>23.3</v>
      </c>
      <c r="F74" s="453">
        <v>25.39</v>
      </c>
      <c r="G74" s="453">
        <v>27.64</v>
      </c>
      <c r="H74" s="453">
        <v>29.89</v>
      </c>
      <c r="I74" s="453">
        <v>32.090000000000003</v>
      </c>
      <c r="J74" s="453">
        <v>34.58</v>
      </c>
      <c r="K74" s="453">
        <v>36.590000000000003</v>
      </c>
      <c r="L74" s="453">
        <v>34.770000000000003</v>
      </c>
      <c r="M74" s="453">
        <v>31.11</v>
      </c>
    </row>
    <row r="75" spans="1:13" x14ac:dyDescent="0.25">
      <c r="A75" s="223" t="s">
        <v>403</v>
      </c>
      <c r="B75" s="222" t="s">
        <v>345</v>
      </c>
      <c r="C75" s="453">
        <v>16.79</v>
      </c>
      <c r="D75" s="453">
        <v>20.39</v>
      </c>
      <c r="E75" s="453">
        <v>23.3</v>
      </c>
      <c r="F75" s="453">
        <v>25.39</v>
      </c>
      <c r="G75" s="453">
        <v>27.64</v>
      </c>
      <c r="H75" s="453">
        <v>29.89</v>
      </c>
      <c r="I75" s="453">
        <v>32.090000000000003</v>
      </c>
      <c r="J75" s="453">
        <v>34.58</v>
      </c>
      <c r="K75" s="453">
        <v>36.590000000000003</v>
      </c>
      <c r="L75" s="453">
        <v>34.770000000000003</v>
      </c>
      <c r="M75" s="453">
        <v>31.11</v>
      </c>
    </row>
    <row r="76" spans="1:13" x14ac:dyDescent="0.25">
      <c r="A76" s="223" t="s">
        <v>404</v>
      </c>
      <c r="B76" s="222" t="s">
        <v>345</v>
      </c>
      <c r="C76" s="453">
        <v>11.74</v>
      </c>
      <c r="D76" s="453">
        <v>14.26</v>
      </c>
      <c r="E76" s="453">
        <v>16.3</v>
      </c>
      <c r="F76" s="453">
        <v>17.77</v>
      </c>
      <c r="G76" s="453">
        <v>19.34</v>
      </c>
      <c r="H76" s="453">
        <v>20.92</v>
      </c>
      <c r="I76" s="453">
        <v>22.46</v>
      </c>
      <c r="J76" s="453">
        <v>24.19</v>
      </c>
      <c r="K76" s="453">
        <v>25.6</v>
      </c>
      <c r="L76" s="453">
        <v>24.35</v>
      </c>
      <c r="M76" s="453">
        <v>21.78</v>
      </c>
    </row>
    <row r="77" spans="1:13" x14ac:dyDescent="0.25">
      <c r="A77" s="223" t="s">
        <v>405</v>
      </c>
      <c r="B77" s="222" t="s">
        <v>345</v>
      </c>
      <c r="C77" s="453">
        <v>16.79</v>
      </c>
      <c r="D77" s="453">
        <v>20.39</v>
      </c>
      <c r="E77" s="453">
        <v>23.3</v>
      </c>
      <c r="F77" s="453">
        <v>25.39</v>
      </c>
      <c r="G77" s="453">
        <v>27.64</v>
      </c>
      <c r="H77" s="453">
        <v>29.89</v>
      </c>
      <c r="I77" s="453">
        <v>32.090000000000003</v>
      </c>
      <c r="J77" s="453">
        <v>34.58</v>
      </c>
      <c r="K77" s="453">
        <v>36.590000000000003</v>
      </c>
      <c r="L77" s="453">
        <v>34.770000000000003</v>
      </c>
      <c r="M77" s="453">
        <v>31.11</v>
      </c>
    </row>
    <row r="78" spans="1:13" x14ac:dyDescent="0.25">
      <c r="A78" s="223" t="s">
        <v>406</v>
      </c>
      <c r="B78" s="222" t="s">
        <v>345</v>
      </c>
      <c r="C78" s="453">
        <v>17.64</v>
      </c>
      <c r="D78" s="453">
        <v>21.4</v>
      </c>
      <c r="E78" s="453">
        <v>24.45</v>
      </c>
      <c r="F78" s="453">
        <v>26.67</v>
      </c>
      <c r="G78" s="453">
        <v>29.01</v>
      </c>
      <c r="H78" s="453">
        <v>31.39</v>
      </c>
      <c r="I78" s="453">
        <v>33.69</v>
      </c>
      <c r="J78" s="453">
        <v>36.299999999999997</v>
      </c>
      <c r="K78" s="453">
        <v>38.42</v>
      </c>
      <c r="L78" s="453">
        <v>36.520000000000003</v>
      </c>
      <c r="M78" s="453">
        <v>32.659999999999997</v>
      </c>
    </row>
    <row r="79" spans="1:13" x14ac:dyDescent="0.25">
      <c r="A79" s="223" t="s">
        <v>407</v>
      </c>
      <c r="B79" s="222" t="s">
        <v>345</v>
      </c>
      <c r="C79" s="453">
        <v>19.309999999999999</v>
      </c>
      <c r="D79" s="453">
        <v>23.44</v>
      </c>
      <c r="E79" s="453">
        <v>26.8</v>
      </c>
      <c r="F79" s="453">
        <v>29.22</v>
      </c>
      <c r="G79" s="453">
        <v>31.78</v>
      </c>
      <c r="H79" s="453">
        <v>34.369999999999997</v>
      </c>
      <c r="I79" s="453">
        <v>36.9</v>
      </c>
      <c r="J79" s="453">
        <v>39.75</v>
      </c>
      <c r="K79" s="453">
        <v>42.08</v>
      </c>
      <c r="L79" s="453">
        <v>39.97</v>
      </c>
      <c r="M79" s="453">
        <v>35.770000000000003</v>
      </c>
    </row>
    <row r="80" spans="1:13" x14ac:dyDescent="0.25">
      <c r="A80" s="223" t="s">
        <v>408</v>
      </c>
      <c r="B80" s="222" t="s">
        <v>345</v>
      </c>
      <c r="C80" s="453">
        <v>19.309999999999999</v>
      </c>
      <c r="D80" s="453">
        <v>23.44</v>
      </c>
      <c r="E80" s="453">
        <v>26.8</v>
      </c>
      <c r="F80" s="453">
        <v>29.22</v>
      </c>
      <c r="G80" s="453">
        <v>31.78</v>
      </c>
      <c r="H80" s="453">
        <v>34.369999999999997</v>
      </c>
      <c r="I80" s="453">
        <v>36.9</v>
      </c>
      <c r="J80" s="453">
        <v>39.75</v>
      </c>
      <c r="K80" s="453">
        <v>42.08</v>
      </c>
      <c r="L80" s="453">
        <v>39.97</v>
      </c>
      <c r="M80" s="453">
        <v>35.770000000000003</v>
      </c>
    </row>
    <row r="81" spans="1:13" x14ac:dyDescent="0.25">
      <c r="A81" s="223" t="s">
        <v>409</v>
      </c>
      <c r="B81" s="222" t="s">
        <v>345</v>
      </c>
      <c r="C81" s="453">
        <v>23.09</v>
      </c>
      <c r="D81" s="453">
        <v>28.02</v>
      </c>
      <c r="E81" s="453">
        <v>32.03</v>
      </c>
      <c r="F81" s="453">
        <v>34.94</v>
      </c>
      <c r="G81" s="453">
        <v>37.979999999999997</v>
      </c>
      <c r="H81" s="453">
        <v>41.09</v>
      </c>
      <c r="I81" s="453">
        <v>44.13</v>
      </c>
      <c r="J81" s="453">
        <v>47.53</v>
      </c>
      <c r="K81" s="453">
        <v>50.31</v>
      </c>
      <c r="L81" s="453">
        <v>47.81</v>
      </c>
      <c r="M81" s="453">
        <v>42.77</v>
      </c>
    </row>
    <row r="82" spans="1:13" x14ac:dyDescent="0.25">
      <c r="A82" s="223" t="s">
        <v>410</v>
      </c>
      <c r="B82" s="222" t="s">
        <v>345</v>
      </c>
      <c r="C82" s="453">
        <v>23.09</v>
      </c>
      <c r="D82" s="453">
        <v>28.02</v>
      </c>
      <c r="E82" s="453">
        <v>32.03</v>
      </c>
      <c r="F82" s="453">
        <v>34.94</v>
      </c>
      <c r="G82" s="453">
        <v>37.979999999999997</v>
      </c>
      <c r="H82" s="453">
        <v>41.09</v>
      </c>
      <c r="I82" s="453">
        <v>44.13</v>
      </c>
      <c r="J82" s="453">
        <v>47.53</v>
      </c>
      <c r="K82" s="453">
        <v>50.31</v>
      </c>
      <c r="L82" s="453">
        <v>47.81</v>
      </c>
      <c r="M82" s="453">
        <v>42.77</v>
      </c>
    </row>
    <row r="83" spans="1:13" x14ac:dyDescent="0.25">
      <c r="A83" s="223" t="s">
        <v>411</v>
      </c>
      <c r="B83" s="222" t="s">
        <v>345</v>
      </c>
      <c r="C83" s="453">
        <v>23.09</v>
      </c>
      <c r="D83" s="453">
        <v>28.02</v>
      </c>
      <c r="E83" s="453">
        <v>32.03</v>
      </c>
      <c r="F83" s="453">
        <v>34.94</v>
      </c>
      <c r="G83" s="453">
        <v>37.979999999999997</v>
      </c>
      <c r="H83" s="453">
        <v>41.09</v>
      </c>
      <c r="I83" s="453">
        <v>44.13</v>
      </c>
      <c r="J83" s="453">
        <v>47.53</v>
      </c>
      <c r="K83" s="453">
        <v>50.31</v>
      </c>
      <c r="L83" s="453">
        <v>47.81</v>
      </c>
      <c r="M83" s="453">
        <v>42.77</v>
      </c>
    </row>
    <row r="84" spans="1:13" x14ac:dyDescent="0.25">
      <c r="A84" s="223" t="s">
        <v>412</v>
      </c>
      <c r="B84" s="222" t="s">
        <v>345</v>
      </c>
      <c r="C84" s="453">
        <v>16.79</v>
      </c>
      <c r="D84" s="453">
        <v>20.39</v>
      </c>
      <c r="E84" s="453">
        <v>23.3</v>
      </c>
      <c r="F84" s="453">
        <v>25.39</v>
      </c>
      <c r="G84" s="453">
        <v>27.64</v>
      </c>
      <c r="H84" s="453">
        <v>29.89</v>
      </c>
      <c r="I84" s="453">
        <v>32.090000000000003</v>
      </c>
      <c r="J84" s="453">
        <v>34.58</v>
      </c>
      <c r="K84" s="453">
        <v>36.590000000000003</v>
      </c>
      <c r="L84" s="453">
        <v>34.770000000000003</v>
      </c>
      <c r="M84" s="453">
        <v>31.11</v>
      </c>
    </row>
    <row r="85" spans="1:13" x14ac:dyDescent="0.25">
      <c r="A85" s="223" t="s">
        <v>413</v>
      </c>
      <c r="B85" s="222" t="s">
        <v>345</v>
      </c>
      <c r="C85" s="453">
        <v>19.309999999999999</v>
      </c>
      <c r="D85" s="453">
        <v>23.44</v>
      </c>
      <c r="E85" s="453">
        <v>26.8</v>
      </c>
      <c r="F85" s="453">
        <v>29.22</v>
      </c>
      <c r="G85" s="453">
        <v>31.78</v>
      </c>
      <c r="H85" s="453">
        <v>34.369999999999997</v>
      </c>
      <c r="I85" s="453">
        <v>36.9</v>
      </c>
      <c r="J85" s="453">
        <v>39.75</v>
      </c>
      <c r="K85" s="453">
        <v>42.08</v>
      </c>
      <c r="L85" s="453">
        <v>39.97</v>
      </c>
      <c r="M85" s="453">
        <v>35.770000000000003</v>
      </c>
    </row>
    <row r="86" spans="1:13" x14ac:dyDescent="0.25">
      <c r="A86" s="223" t="s">
        <v>414</v>
      </c>
      <c r="B86" s="222" t="s">
        <v>345</v>
      </c>
      <c r="C86" s="453">
        <v>17.64</v>
      </c>
      <c r="D86" s="453">
        <v>21.4</v>
      </c>
      <c r="E86" s="453">
        <v>24.45</v>
      </c>
      <c r="F86" s="453">
        <v>26.67</v>
      </c>
      <c r="G86" s="453">
        <v>29.01</v>
      </c>
      <c r="H86" s="453">
        <v>31.39</v>
      </c>
      <c r="I86" s="453">
        <v>33.69</v>
      </c>
      <c r="J86" s="453">
        <v>36.299999999999997</v>
      </c>
      <c r="K86" s="453">
        <v>38.42</v>
      </c>
      <c r="L86" s="453">
        <v>36.520000000000003</v>
      </c>
      <c r="M86" s="453">
        <v>32.659999999999997</v>
      </c>
    </row>
    <row r="87" spans="1:13" x14ac:dyDescent="0.25">
      <c r="A87" s="223" t="s">
        <v>415</v>
      </c>
      <c r="B87" s="222" t="s">
        <v>345</v>
      </c>
      <c r="C87" s="453">
        <v>11.74</v>
      </c>
      <c r="D87" s="453">
        <v>14.26</v>
      </c>
      <c r="E87" s="453">
        <v>16.3</v>
      </c>
      <c r="F87" s="453">
        <v>17.77</v>
      </c>
      <c r="G87" s="453">
        <v>19.34</v>
      </c>
      <c r="H87" s="453">
        <v>20.92</v>
      </c>
      <c r="I87" s="453">
        <v>22.46</v>
      </c>
      <c r="J87" s="453">
        <v>24.19</v>
      </c>
      <c r="K87" s="453">
        <v>25.6</v>
      </c>
      <c r="L87" s="453">
        <v>24.35</v>
      </c>
      <c r="M87" s="453">
        <v>21.78</v>
      </c>
    </row>
    <row r="88" spans="1:13" x14ac:dyDescent="0.25">
      <c r="A88" s="223" t="s">
        <v>416</v>
      </c>
      <c r="B88" s="222" t="s">
        <v>345</v>
      </c>
      <c r="C88" s="453">
        <v>23.09</v>
      </c>
      <c r="D88" s="453">
        <v>28.02</v>
      </c>
      <c r="E88" s="453">
        <v>32.03</v>
      </c>
      <c r="F88" s="453">
        <v>34.94</v>
      </c>
      <c r="G88" s="453">
        <v>37.979999999999997</v>
      </c>
      <c r="H88" s="453">
        <v>41.09</v>
      </c>
      <c r="I88" s="453">
        <v>44.13</v>
      </c>
      <c r="J88" s="453">
        <v>47.53</v>
      </c>
      <c r="K88" s="453">
        <v>50.31</v>
      </c>
      <c r="L88" s="453">
        <v>47.81</v>
      </c>
      <c r="M88" s="453">
        <v>42.77</v>
      </c>
    </row>
    <row r="89" spans="1:13" x14ac:dyDescent="0.25">
      <c r="A89" s="223" t="s">
        <v>417</v>
      </c>
      <c r="B89" s="222" t="s">
        <v>345</v>
      </c>
      <c r="C89" s="453">
        <v>23.09</v>
      </c>
      <c r="D89" s="453">
        <v>28.02</v>
      </c>
      <c r="E89" s="453">
        <v>32.03</v>
      </c>
      <c r="F89" s="453">
        <v>34.94</v>
      </c>
      <c r="G89" s="453">
        <v>37.979999999999997</v>
      </c>
      <c r="H89" s="453">
        <v>41.09</v>
      </c>
      <c r="I89" s="453">
        <v>44.13</v>
      </c>
      <c r="J89" s="453">
        <v>47.53</v>
      </c>
      <c r="K89" s="453">
        <v>50.31</v>
      </c>
      <c r="L89" s="453">
        <v>47.81</v>
      </c>
      <c r="M89" s="453">
        <v>42.77</v>
      </c>
    </row>
    <row r="90" spans="1:13" x14ac:dyDescent="0.25">
      <c r="A90" s="223" t="s">
        <v>418</v>
      </c>
      <c r="B90" s="222" t="s">
        <v>345</v>
      </c>
      <c r="C90" s="453">
        <v>16.79</v>
      </c>
      <c r="D90" s="453">
        <v>20.39</v>
      </c>
      <c r="E90" s="453">
        <v>23.3</v>
      </c>
      <c r="F90" s="453">
        <v>25.39</v>
      </c>
      <c r="G90" s="453">
        <v>27.64</v>
      </c>
      <c r="H90" s="453">
        <v>29.89</v>
      </c>
      <c r="I90" s="453">
        <v>32.090000000000003</v>
      </c>
      <c r="J90" s="453">
        <v>34.58</v>
      </c>
      <c r="K90" s="453">
        <v>36.590000000000003</v>
      </c>
      <c r="L90" s="453">
        <v>34.770000000000003</v>
      </c>
      <c r="M90" s="453">
        <v>31.11</v>
      </c>
    </row>
    <row r="91" spans="1:13" x14ac:dyDescent="0.25">
      <c r="A91" s="223" t="s">
        <v>419</v>
      </c>
      <c r="B91" s="222" t="s">
        <v>345</v>
      </c>
      <c r="C91" s="453">
        <v>14.7</v>
      </c>
      <c r="D91" s="453">
        <v>17.829999999999998</v>
      </c>
      <c r="E91" s="453">
        <v>20.39</v>
      </c>
      <c r="F91" s="453">
        <v>22.21</v>
      </c>
      <c r="G91" s="453">
        <v>24.17</v>
      </c>
      <c r="H91" s="453">
        <v>26.14</v>
      </c>
      <c r="I91" s="453">
        <v>28.08</v>
      </c>
      <c r="J91" s="453">
        <v>30.25</v>
      </c>
      <c r="K91" s="453">
        <v>32.020000000000003</v>
      </c>
      <c r="L91" s="453">
        <v>30.42</v>
      </c>
      <c r="M91" s="453">
        <v>27.22</v>
      </c>
    </row>
    <row r="92" spans="1:13" x14ac:dyDescent="0.25">
      <c r="A92" s="223" t="s">
        <v>420</v>
      </c>
      <c r="B92" s="222" t="s">
        <v>345</v>
      </c>
      <c r="C92" s="453">
        <v>18.46</v>
      </c>
      <c r="D92" s="453">
        <v>22.42</v>
      </c>
      <c r="E92" s="453">
        <v>25.61</v>
      </c>
      <c r="F92" s="453">
        <v>27.95</v>
      </c>
      <c r="G92" s="453">
        <v>30.4</v>
      </c>
      <c r="H92" s="453">
        <v>32.86</v>
      </c>
      <c r="I92" s="453">
        <v>35.299999999999997</v>
      </c>
      <c r="J92" s="453">
        <v>38.020000000000003</v>
      </c>
      <c r="K92" s="453">
        <v>40.26</v>
      </c>
      <c r="L92" s="453">
        <v>38.24</v>
      </c>
      <c r="M92" s="453">
        <v>34.22</v>
      </c>
    </row>
    <row r="93" spans="1:13" x14ac:dyDescent="0.25">
      <c r="A93" s="223" t="s">
        <v>421</v>
      </c>
      <c r="B93" s="222" t="s">
        <v>345</v>
      </c>
      <c r="C93" s="453">
        <v>18.46</v>
      </c>
      <c r="D93" s="453">
        <v>22.42</v>
      </c>
      <c r="E93" s="453">
        <v>25.61</v>
      </c>
      <c r="F93" s="453">
        <v>27.95</v>
      </c>
      <c r="G93" s="453">
        <v>30.4</v>
      </c>
      <c r="H93" s="453">
        <v>32.86</v>
      </c>
      <c r="I93" s="453">
        <v>35.299999999999997</v>
      </c>
      <c r="J93" s="453">
        <v>38.020000000000003</v>
      </c>
      <c r="K93" s="453">
        <v>40.26</v>
      </c>
      <c r="L93" s="453">
        <v>38.24</v>
      </c>
      <c r="M93" s="453">
        <v>34.22</v>
      </c>
    </row>
    <row r="94" spans="1:13" x14ac:dyDescent="0.25">
      <c r="A94" s="223" t="s">
        <v>422</v>
      </c>
      <c r="B94" s="222" t="s">
        <v>345</v>
      </c>
      <c r="C94" s="453">
        <v>14.7</v>
      </c>
      <c r="D94" s="453">
        <v>17.829999999999998</v>
      </c>
      <c r="E94" s="453">
        <v>20.39</v>
      </c>
      <c r="F94" s="453">
        <v>22.21</v>
      </c>
      <c r="G94" s="453">
        <v>24.17</v>
      </c>
      <c r="H94" s="453">
        <v>26.14</v>
      </c>
      <c r="I94" s="453">
        <v>28.08</v>
      </c>
      <c r="J94" s="453">
        <v>30.25</v>
      </c>
      <c r="K94" s="453">
        <v>32.020000000000003</v>
      </c>
      <c r="L94" s="453">
        <v>30.42</v>
      </c>
      <c r="M94" s="453">
        <v>27.22</v>
      </c>
    </row>
    <row r="95" spans="1:13" x14ac:dyDescent="0.25">
      <c r="A95" s="223" t="s">
        <v>423</v>
      </c>
      <c r="B95" s="222" t="s">
        <v>345</v>
      </c>
      <c r="C95" s="453">
        <v>16.79</v>
      </c>
      <c r="D95" s="453">
        <v>20.39</v>
      </c>
      <c r="E95" s="453">
        <v>23.3</v>
      </c>
      <c r="F95" s="453">
        <v>25.39</v>
      </c>
      <c r="G95" s="453">
        <v>27.64</v>
      </c>
      <c r="H95" s="453">
        <v>29.89</v>
      </c>
      <c r="I95" s="453">
        <v>32.090000000000003</v>
      </c>
      <c r="J95" s="453">
        <v>34.58</v>
      </c>
      <c r="K95" s="453">
        <v>36.590000000000003</v>
      </c>
      <c r="L95" s="453">
        <v>34.770000000000003</v>
      </c>
      <c r="M95" s="453">
        <v>31.11</v>
      </c>
    </row>
    <row r="96" spans="1:13" x14ac:dyDescent="0.25">
      <c r="A96" s="223" t="s">
        <v>424</v>
      </c>
      <c r="B96" s="222" t="s">
        <v>345</v>
      </c>
      <c r="C96" s="453">
        <v>18.46</v>
      </c>
      <c r="D96" s="453">
        <v>22.42</v>
      </c>
      <c r="E96" s="453">
        <v>25.61</v>
      </c>
      <c r="F96" s="453">
        <v>27.95</v>
      </c>
      <c r="G96" s="453">
        <v>30.4</v>
      </c>
      <c r="H96" s="453">
        <v>32.86</v>
      </c>
      <c r="I96" s="453">
        <v>35.299999999999997</v>
      </c>
      <c r="J96" s="453">
        <v>38.020000000000003</v>
      </c>
      <c r="K96" s="453">
        <v>40.26</v>
      </c>
      <c r="L96" s="453">
        <v>38.24</v>
      </c>
      <c r="M96" s="453">
        <v>34.22</v>
      </c>
    </row>
    <row r="97" spans="1:13" x14ac:dyDescent="0.25">
      <c r="A97" s="223" t="s">
        <v>425</v>
      </c>
      <c r="B97" s="222" t="s">
        <v>345</v>
      </c>
      <c r="C97" s="453">
        <v>18.46</v>
      </c>
      <c r="D97" s="453">
        <v>22.42</v>
      </c>
      <c r="E97" s="453">
        <v>25.61</v>
      </c>
      <c r="F97" s="453">
        <v>27.95</v>
      </c>
      <c r="G97" s="453">
        <v>30.4</v>
      </c>
      <c r="H97" s="453">
        <v>32.86</v>
      </c>
      <c r="I97" s="453">
        <v>35.299999999999997</v>
      </c>
      <c r="J97" s="453">
        <v>38.020000000000003</v>
      </c>
      <c r="K97" s="453">
        <v>40.26</v>
      </c>
      <c r="L97" s="453">
        <v>38.24</v>
      </c>
      <c r="M97" s="453">
        <v>34.22</v>
      </c>
    </row>
    <row r="98" spans="1:13" x14ac:dyDescent="0.25">
      <c r="A98" s="223" t="s">
        <v>426</v>
      </c>
      <c r="B98" s="222" t="s">
        <v>345</v>
      </c>
      <c r="C98" s="453">
        <v>23.09</v>
      </c>
      <c r="D98" s="453">
        <v>28.02</v>
      </c>
      <c r="E98" s="453">
        <v>32.03</v>
      </c>
      <c r="F98" s="453">
        <v>34.94</v>
      </c>
      <c r="G98" s="453">
        <v>37.979999999999997</v>
      </c>
      <c r="H98" s="453">
        <v>41.09</v>
      </c>
      <c r="I98" s="453">
        <v>44.13</v>
      </c>
      <c r="J98" s="453">
        <v>47.53</v>
      </c>
      <c r="K98" s="453">
        <v>50.31</v>
      </c>
      <c r="L98" s="453">
        <v>47.81</v>
      </c>
      <c r="M98" s="453">
        <v>42.77</v>
      </c>
    </row>
    <row r="99" spans="1:13" x14ac:dyDescent="0.25">
      <c r="A99" s="223" t="s">
        <v>427</v>
      </c>
      <c r="B99" s="222" t="s">
        <v>345</v>
      </c>
      <c r="C99" s="453">
        <v>19.309999999999999</v>
      </c>
      <c r="D99" s="453">
        <v>23.44</v>
      </c>
      <c r="E99" s="453">
        <v>26.8</v>
      </c>
      <c r="F99" s="453">
        <v>29.22</v>
      </c>
      <c r="G99" s="453">
        <v>31.78</v>
      </c>
      <c r="H99" s="453">
        <v>34.369999999999997</v>
      </c>
      <c r="I99" s="453">
        <v>36.9</v>
      </c>
      <c r="J99" s="453">
        <v>39.75</v>
      </c>
      <c r="K99" s="453">
        <v>42.08</v>
      </c>
      <c r="L99" s="453">
        <v>39.97</v>
      </c>
      <c r="M99" s="453">
        <v>35.770000000000003</v>
      </c>
    </row>
    <row r="100" spans="1:13" x14ac:dyDescent="0.25">
      <c r="A100" s="223" t="s">
        <v>428</v>
      </c>
      <c r="B100" s="222" t="s">
        <v>345</v>
      </c>
      <c r="C100" s="453">
        <v>11.74</v>
      </c>
      <c r="D100" s="453">
        <v>14.26</v>
      </c>
      <c r="E100" s="453">
        <v>16.3</v>
      </c>
      <c r="F100" s="453">
        <v>17.77</v>
      </c>
      <c r="G100" s="453">
        <v>19.34</v>
      </c>
      <c r="H100" s="453">
        <v>20.92</v>
      </c>
      <c r="I100" s="453">
        <v>22.46</v>
      </c>
      <c r="J100" s="453">
        <v>24.19</v>
      </c>
      <c r="K100" s="453">
        <v>25.6</v>
      </c>
      <c r="L100" s="453">
        <v>24.35</v>
      </c>
      <c r="M100" s="453">
        <v>21.78</v>
      </c>
    </row>
    <row r="101" spans="1:13" x14ac:dyDescent="0.25">
      <c r="A101" s="223" t="s">
        <v>429</v>
      </c>
      <c r="B101" s="222" t="s">
        <v>345</v>
      </c>
      <c r="C101" s="453">
        <v>14.7</v>
      </c>
      <c r="D101" s="453">
        <v>17.829999999999998</v>
      </c>
      <c r="E101" s="453">
        <v>20.39</v>
      </c>
      <c r="F101" s="453">
        <v>22.21</v>
      </c>
      <c r="G101" s="453">
        <v>24.17</v>
      </c>
      <c r="H101" s="453">
        <v>26.14</v>
      </c>
      <c r="I101" s="453">
        <v>28.08</v>
      </c>
      <c r="J101" s="453">
        <v>30.25</v>
      </c>
      <c r="K101" s="453">
        <v>32.020000000000003</v>
      </c>
      <c r="L101" s="453">
        <v>30.42</v>
      </c>
      <c r="M101" s="453">
        <v>27.22</v>
      </c>
    </row>
    <row r="102" spans="1:13" x14ac:dyDescent="0.25">
      <c r="A102" s="223" t="s">
        <v>430</v>
      </c>
      <c r="B102" s="222" t="s">
        <v>345</v>
      </c>
      <c r="C102" s="453">
        <v>16.37</v>
      </c>
      <c r="D102" s="453">
        <v>19.88</v>
      </c>
      <c r="E102" s="453">
        <v>22.72</v>
      </c>
      <c r="F102" s="453">
        <v>24.76</v>
      </c>
      <c r="G102" s="453">
        <v>26.93</v>
      </c>
      <c r="H102" s="453">
        <v>29.12</v>
      </c>
      <c r="I102" s="453">
        <v>31.27</v>
      </c>
      <c r="J102" s="453">
        <v>33.700000000000003</v>
      </c>
      <c r="K102" s="453">
        <v>35.67</v>
      </c>
      <c r="L102" s="453">
        <v>33.89</v>
      </c>
      <c r="M102" s="453">
        <v>30.31</v>
      </c>
    </row>
    <row r="103" spans="1:13" x14ac:dyDescent="0.25">
      <c r="A103" s="223" t="s">
        <v>431</v>
      </c>
      <c r="B103" s="222" t="s">
        <v>345</v>
      </c>
      <c r="C103" s="453">
        <v>23.09</v>
      </c>
      <c r="D103" s="453">
        <v>28.02</v>
      </c>
      <c r="E103" s="453">
        <v>32.03</v>
      </c>
      <c r="F103" s="453">
        <v>34.94</v>
      </c>
      <c r="G103" s="453">
        <v>37.979999999999997</v>
      </c>
      <c r="H103" s="453">
        <v>41.09</v>
      </c>
      <c r="I103" s="453">
        <v>44.13</v>
      </c>
      <c r="J103" s="453">
        <v>47.53</v>
      </c>
      <c r="K103" s="453">
        <v>50.31</v>
      </c>
      <c r="L103" s="453">
        <v>47.81</v>
      </c>
      <c r="M103" s="453">
        <v>42.77</v>
      </c>
    </row>
    <row r="104" spans="1:13" x14ac:dyDescent="0.25">
      <c r="A104" s="223" t="s">
        <v>432</v>
      </c>
      <c r="B104" s="222" t="s">
        <v>345</v>
      </c>
      <c r="C104" s="453">
        <v>17.64</v>
      </c>
      <c r="D104" s="453">
        <v>21.4</v>
      </c>
      <c r="E104" s="453">
        <v>24.45</v>
      </c>
      <c r="F104" s="453">
        <v>26.67</v>
      </c>
      <c r="G104" s="453">
        <v>29.01</v>
      </c>
      <c r="H104" s="453">
        <v>31.39</v>
      </c>
      <c r="I104" s="453">
        <v>33.69</v>
      </c>
      <c r="J104" s="453">
        <v>36.299999999999997</v>
      </c>
      <c r="K104" s="453">
        <v>38.42</v>
      </c>
      <c r="L104" s="453">
        <v>36.520000000000003</v>
      </c>
      <c r="M104" s="453">
        <v>32.659999999999997</v>
      </c>
    </row>
    <row r="105" spans="1:13" x14ac:dyDescent="0.25">
      <c r="A105" s="223" t="s">
        <v>433</v>
      </c>
      <c r="B105" s="222" t="s">
        <v>345</v>
      </c>
      <c r="C105" s="453">
        <v>23.09</v>
      </c>
      <c r="D105" s="453">
        <v>28.02</v>
      </c>
      <c r="E105" s="453">
        <v>32.03</v>
      </c>
      <c r="F105" s="453">
        <v>34.94</v>
      </c>
      <c r="G105" s="453">
        <v>37.979999999999997</v>
      </c>
      <c r="H105" s="453">
        <v>41.09</v>
      </c>
      <c r="I105" s="453">
        <v>44.13</v>
      </c>
      <c r="J105" s="453">
        <v>47.53</v>
      </c>
      <c r="K105" s="453">
        <v>50.31</v>
      </c>
      <c r="L105" s="453">
        <v>47.81</v>
      </c>
      <c r="M105" s="453">
        <v>42.77</v>
      </c>
    </row>
    <row r="106" spans="1:13" x14ac:dyDescent="0.25">
      <c r="A106" s="223" t="s">
        <v>434</v>
      </c>
      <c r="B106" s="222" t="s">
        <v>345</v>
      </c>
      <c r="C106" s="453">
        <v>18.46</v>
      </c>
      <c r="D106" s="453">
        <v>22.42</v>
      </c>
      <c r="E106" s="453">
        <v>25.61</v>
      </c>
      <c r="F106" s="453">
        <v>27.95</v>
      </c>
      <c r="G106" s="453">
        <v>30.4</v>
      </c>
      <c r="H106" s="453">
        <v>32.86</v>
      </c>
      <c r="I106" s="453">
        <v>35.299999999999997</v>
      </c>
      <c r="J106" s="453">
        <v>38.020000000000003</v>
      </c>
      <c r="K106" s="453">
        <v>40.26</v>
      </c>
      <c r="L106" s="453">
        <v>38.24</v>
      </c>
      <c r="M106" s="453">
        <v>34.22</v>
      </c>
    </row>
    <row r="107" spans="1:13" x14ac:dyDescent="0.25">
      <c r="A107" s="223" t="s">
        <v>435</v>
      </c>
      <c r="B107" s="222" t="s">
        <v>345</v>
      </c>
      <c r="C107" s="453">
        <v>16.79</v>
      </c>
      <c r="D107" s="453">
        <v>20.39</v>
      </c>
      <c r="E107" s="453">
        <v>23.3</v>
      </c>
      <c r="F107" s="453">
        <v>25.39</v>
      </c>
      <c r="G107" s="453">
        <v>27.64</v>
      </c>
      <c r="H107" s="453">
        <v>29.89</v>
      </c>
      <c r="I107" s="453">
        <v>32.090000000000003</v>
      </c>
      <c r="J107" s="453">
        <v>34.58</v>
      </c>
      <c r="K107" s="453">
        <v>36.590000000000003</v>
      </c>
      <c r="L107" s="453">
        <v>34.770000000000003</v>
      </c>
      <c r="M107" s="453">
        <v>31.11</v>
      </c>
    </row>
    <row r="108" spans="1:13" x14ac:dyDescent="0.25">
      <c r="A108" s="223" t="s">
        <v>436</v>
      </c>
      <c r="B108" s="222" t="s">
        <v>345</v>
      </c>
      <c r="C108" s="453">
        <v>16.79</v>
      </c>
      <c r="D108" s="453">
        <v>20.39</v>
      </c>
      <c r="E108" s="453">
        <v>23.3</v>
      </c>
      <c r="F108" s="453">
        <v>25.39</v>
      </c>
      <c r="G108" s="453">
        <v>27.64</v>
      </c>
      <c r="H108" s="453">
        <v>29.89</v>
      </c>
      <c r="I108" s="453">
        <v>32.090000000000003</v>
      </c>
      <c r="J108" s="453">
        <v>34.58</v>
      </c>
      <c r="K108" s="453">
        <v>36.590000000000003</v>
      </c>
      <c r="L108" s="453">
        <v>34.770000000000003</v>
      </c>
      <c r="M108" s="453">
        <v>31.11</v>
      </c>
    </row>
    <row r="109" spans="1:13" x14ac:dyDescent="0.25">
      <c r="A109" s="223" t="s">
        <v>437</v>
      </c>
      <c r="B109" s="222" t="s">
        <v>345</v>
      </c>
      <c r="C109" s="453">
        <v>16.79</v>
      </c>
      <c r="D109" s="453">
        <v>20.39</v>
      </c>
      <c r="E109" s="453">
        <v>23.3</v>
      </c>
      <c r="F109" s="453">
        <v>25.39</v>
      </c>
      <c r="G109" s="453">
        <v>27.64</v>
      </c>
      <c r="H109" s="453">
        <v>29.89</v>
      </c>
      <c r="I109" s="453">
        <v>32.090000000000003</v>
      </c>
      <c r="J109" s="453">
        <v>34.58</v>
      </c>
      <c r="K109" s="453">
        <v>36.590000000000003</v>
      </c>
      <c r="L109" s="453">
        <v>34.770000000000003</v>
      </c>
      <c r="M109" s="453">
        <v>31.11</v>
      </c>
    </row>
    <row r="110" spans="1:13" x14ac:dyDescent="0.25">
      <c r="A110" s="223" t="s">
        <v>438</v>
      </c>
      <c r="B110" s="222" t="s">
        <v>345</v>
      </c>
      <c r="C110" s="453">
        <v>18.46</v>
      </c>
      <c r="D110" s="453">
        <v>22.42</v>
      </c>
      <c r="E110" s="453">
        <v>25.61</v>
      </c>
      <c r="F110" s="453">
        <v>27.95</v>
      </c>
      <c r="G110" s="453">
        <v>30.4</v>
      </c>
      <c r="H110" s="453">
        <v>32.86</v>
      </c>
      <c r="I110" s="453">
        <v>35.299999999999997</v>
      </c>
      <c r="J110" s="453">
        <v>38.020000000000003</v>
      </c>
      <c r="K110" s="453">
        <v>40.26</v>
      </c>
      <c r="L110" s="453">
        <v>38.24</v>
      </c>
      <c r="M110" s="453">
        <v>34.22</v>
      </c>
    </row>
    <row r="111" spans="1:13" x14ac:dyDescent="0.25">
      <c r="A111" s="224"/>
      <c r="B111" s="224"/>
      <c r="C111" s="452"/>
      <c r="D111" s="212"/>
      <c r="E111" s="212"/>
      <c r="F111" s="224"/>
      <c r="G111" s="226"/>
      <c r="H111" s="212"/>
      <c r="I111" s="212"/>
      <c r="J111" s="212"/>
      <c r="K111" s="212"/>
      <c r="L111" s="212"/>
      <c r="M111" s="212"/>
    </row>
    <row r="112" spans="1:13" x14ac:dyDescent="0.25">
      <c r="A112" s="224"/>
      <c r="B112" s="224"/>
      <c r="C112" s="225"/>
      <c r="D112" s="212"/>
      <c r="E112" s="212"/>
      <c r="F112" s="224"/>
      <c r="G112" s="226"/>
      <c r="H112" s="212"/>
      <c r="I112" s="212"/>
      <c r="J112" s="212"/>
      <c r="K112" s="212"/>
      <c r="L112" s="212"/>
      <c r="M112" s="212"/>
    </row>
    <row r="113" spans="1:13" x14ac:dyDescent="0.25">
      <c r="A113" s="224"/>
      <c r="B113" s="224"/>
      <c r="C113" s="225"/>
      <c r="D113" s="212"/>
      <c r="E113" s="212"/>
      <c r="F113" s="224"/>
      <c r="G113" s="226"/>
      <c r="H113" s="212"/>
      <c r="I113" s="212"/>
      <c r="J113" s="212"/>
      <c r="K113" s="212"/>
      <c r="L113" s="212"/>
      <c r="M113" s="212"/>
    </row>
    <row r="114" spans="1:13" ht="15.75" x14ac:dyDescent="0.25">
      <c r="A114" s="227" t="s">
        <v>439</v>
      </c>
      <c r="B114" s="227"/>
      <c r="C114" s="227"/>
      <c r="D114" s="228"/>
      <c r="E114" s="228"/>
      <c r="F114" s="228"/>
      <c r="G114" s="228"/>
      <c r="H114" s="228"/>
      <c r="I114" s="228"/>
      <c r="J114" s="228"/>
      <c r="K114" s="228"/>
      <c r="L114" s="229"/>
      <c r="M114" s="230"/>
    </row>
    <row r="115" spans="1:13" x14ac:dyDescent="0.25">
      <c r="A115" s="231" t="s">
        <v>440</v>
      </c>
      <c r="B115" s="231"/>
      <c r="C115" s="232" t="s">
        <v>441</v>
      </c>
      <c r="D115" s="233"/>
      <c r="E115" s="232"/>
      <c r="F115" s="232"/>
      <c r="G115" s="234"/>
      <c r="H115" s="234"/>
      <c r="I115" s="234"/>
      <c r="J115" s="234"/>
      <c r="K115" s="234"/>
      <c r="L115" s="229"/>
      <c r="M115" s="230"/>
    </row>
    <row r="116" spans="1:13" x14ac:dyDescent="0.25">
      <c r="A116" s="232"/>
      <c r="B116" s="232"/>
      <c r="C116" s="232" t="s">
        <v>442</v>
      </c>
      <c r="D116" s="233"/>
      <c r="E116" s="232"/>
      <c r="F116" s="232"/>
      <c r="G116" s="234"/>
      <c r="H116" s="234"/>
      <c r="I116" s="234"/>
      <c r="J116" s="234"/>
      <c r="K116" s="234"/>
      <c r="L116" s="235"/>
      <c r="M116" s="230"/>
    </row>
    <row r="117" spans="1:13" x14ac:dyDescent="0.25">
      <c r="A117" s="231" t="s">
        <v>443</v>
      </c>
      <c r="B117" s="231"/>
      <c r="C117" s="232" t="s">
        <v>444</v>
      </c>
      <c r="D117" s="233"/>
      <c r="E117" s="232"/>
      <c r="F117" s="232"/>
      <c r="G117" s="236"/>
      <c r="H117" s="236"/>
      <c r="I117" s="236"/>
      <c r="J117" s="236"/>
      <c r="K117" s="236"/>
      <c r="L117" s="235"/>
      <c r="M117" s="230"/>
    </row>
    <row r="118" spans="1:13" x14ac:dyDescent="0.25">
      <c r="A118" s="231"/>
      <c r="B118" s="231"/>
      <c r="C118" s="232" t="s">
        <v>445</v>
      </c>
      <c r="D118" s="233"/>
      <c r="E118" s="232"/>
      <c r="F118" s="232"/>
      <c r="G118" s="236"/>
      <c r="H118" s="236"/>
      <c r="I118" s="236"/>
      <c r="J118" s="236"/>
      <c r="K118" s="236"/>
      <c r="L118" s="235"/>
      <c r="M118" s="230"/>
    </row>
    <row r="119" spans="1:13" x14ac:dyDescent="0.25">
      <c r="A119" s="231" t="s">
        <v>446</v>
      </c>
      <c r="B119" s="231"/>
      <c r="C119" s="232" t="s">
        <v>447</v>
      </c>
      <c r="D119" s="233"/>
      <c r="E119" s="232"/>
      <c r="F119" s="232"/>
      <c r="G119" s="231"/>
      <c r="H119" s="231"/>
      <c r="I119" s="231"/>
      <c r="J119" s="231"/>
      <c r="K119" s="231"/>
      <c r="L119" s="235"/>
      <c r="M119" s="230"/>
    </row>
    <row r="120" spans="1:13" x14ac:dyDescent="0.25">
      <c r="A120" s="236"/>
      <c r="B120" s="236"/>
      <c r="C120" s="232" t="s">
        <v>448</v>
      </c>
      <c r="D120" s="233"/>
      <c r="E120" s="232"/>
      <c r="F120" s="232"/>
      <c r="G120" s="231"/>
      <c r="H120" s="231"/>
      <c r="I120" s="231"/>
      <c r="J120" s="236"/>
      <c r="K120" s="236"/>
      <c r="L120" s="235"/>
      <c r="M120" s="230"/>
    </row>
    <row r="121" spans="1:13" x14ac:dyDescent="0.25">
      <c r="A121" s="236"/>
      <c r="B121" s="236"/>
      <c r="C121" s="232" t="s">
        <v>449</v>
      </c>
      <c r="D121" s="233"/>
      <c r="E121" s="232"/>
      <c r="F121" s="232"/>
      <c r="G121" s="231"/>
      <c r="H121" s="231"/>
      <c r="I121" s="231"/>
      <c r="J121" s="236"/>
      <c r="K121" s="236"/>
      <c r="L121" s="235"/>
      <c r="M121" s="230"/>
    </row>
    <row r="122" spans="1:13" x14ac:dyDescent="0.25">
      <c r="A122" s="231" t="s">
        <v>450</v>
      </c>
      <c r="B122" s="231"/>
      <c r="C122" s="232" t="s">
        <v>451</v>
      </c>
      <c r="D122" s="233"/>
      <c r="E122" s="232"/>
      <c r="F122" s="232"/>
      <c r="G122" s="231"/>
      <c r="H122" s="231"/>
      <c r="I122" s="231"/>
      <c r="J122" s="231"/>
      <c r="K122" s="231"/>
      <c r="L122" s="235"/>
      <c r="M122" s="230"/>
    </row>
    <row r="123" spans="1:13" x14ac:dyDescent="0.25">
      <c r="A123" s="231" t="s">
        <v>452</v>
      </c>
      <c r="B123" s="231"/>
      <c r="C123" s="232" t="s">
        <v>453</v>
      </c>
      <c r="D123" s="236"/>
      <c r="E123" s="236"/>
      <c r="F123" s="236"/>
      <c r="G123" s="236"/>
      <c r="H123" s="236"/>
      <c r="I123" s="236"/>
      <c r="J123" s="236"/>
      <c r="K123" s="236"/>
      <c r="L123" s="235"/>
      <c r="M123" s="230"/>
    </row>
    <row r="124" spans="1:13" x14ac:dyDescent="0.25">
      <c r="A124" s="231"/>
      <c r="B124" s="231"/>
      <c r="C124" s="232" t="s">
        <v>454</v>
      </c>
      <c r="D124" s="236"/>
      <c r="E124" s="236"/>
      <c r="F124" s="236"/>
      <c r="G124" s="236"/>
      <c r="H124" s="236"/>
      <c r="I124" s="236"/>
      <c r="J124" s="236"/>
      <c r="K124" s="236"/>
      <c r="L124" s="235"/>
      <c r="M124" s="230"/>
    </row>
    <row r="125" spans="1:13" x14ac:dyDescent="0.25">
      <c r="A125" s="231" t="s">
        <v>455</v>
      </c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5"/>
      <c r="M125" s="230"/>
    </row>
    <row r="126" spans="1:13" x14ac:dyDescent="0.25">
      <c r="A126" s="234" t="s">
        <v>456</v>
      </c>
      <c r="B126" s="231"/>
      <c r="C126" s="231"/>
      <c r="D126" s="231"/>
      <c r="E126" s="231"/>
      <c r="F126" s="231"/>
      <c r="G126" s="231"/>
      <c r="H126" s="231"/>
      <c r="I126" s="231"/>
      <c r="J126" s="231"/>
      <c r="K126" s="231"/>
      <c r="L126" s="235"/>
      <c r="M126" s="230"/>
    </row>
    <row r="127" spans="1:13" x14ac:dyDescent="0.25">
      <c r="A127" s="237" t="s">
        <v>457</v>
      </c>
      <c r="B127" s="238"/>
      <c r="C127" s="235"/>
      <c r="D127" s="239"/>
      <c r="E127" s="229"/>
      <c r="F127" s="229"/>
      <c r="G127" s="239"/>
      <c r="H127" s="239"/>
      <c r="I127" s="239"/>
      <c r="J127" s="239"/>
      <c r="K127" s="239"/>
      <c r="L127" s="240"/>
      <c r="M127" s="230"/>
    </row>
    <row r="128" spans="1:13" x14ac:dyDescent="0.25">
      <c r="A128" s="241" t="s">
        <v>458</v>
      </c>
      <c r="B128" s="241"/>
      <c r="C128" s="238"/>
      <c r="D128" s="242"/>
      <c r="E128" s="229"/>
      <c r="F128" s="229"/>
      <c r="G128" s="238"/>
      <c r="H128" s="238"/>
      <c r="I128" s="238"/>
      <c r="J128" s="238"/>
      <c r="K128" s="238"/>
      <c r="L128" s="243"/>
      <c r="M128" s="212"/>
    </row>
    <row r="129" spans="1:13" x14ac:dyDescent="0.25">
      <c r="A129" s="241"/>
      <c r="B129" s="241"/>
      <c r="C129" s="238"/>
      <c r="D129" s="244"/>
      <c r="E129" s="229"/>
      <c r="F129" s="229"/>
      <c r="G129" s="238"/>
      <c r="H129" s="238"/>
      <c r="I129" s="238"/>
      <c r="J129" s="238"/>
      <c r="K129" s="238"/>
      <c r="L129" s="243"/>
      <c r="M129" s="245"/>
    </row>
    <row r="130" spans="1:13" ht="15.75" x14ac:dyDescent="0.25">
      <c r="A130" s="246" t="s">
        <v>459</v>
      </c>
      <c r="B130" s="246"/>
      <c r="C130" s="246"/>
      <c r="D130" s="246"/>
      <c r="E130" s="247" t="s">
        <v>460</v>
      </c>
      <c r="F130" s="248"/>
      <c r="G130" s="233"/>
      <c r="H130" s="233"/>
      <c r="I130" s="247" t="s">
        <v>461</v>
      </c>
      <c r="J130" s="235"/>
      <c r="K130" s="235"/>
      <c r="L130" s="235"/>
      <c r="M130" s="249"/>
    </row>
    <row r="131" spans="1:13" x14ac:dyDescent="0.25">
      <c r="A131" s="233"/>
      <c r="B131" s="233"/>
      <c r="C131" s="233"/>
      <c r="D131" s="233"/>
      <c r="E131" s="247" t="s">
        <v>462</v>
      </c>
      <c r="F131" s="248"/>
      <c r="G131" s="233"/>
      <c r="H131" s="233"/>
      <c r="I131" s="247" t="s">
        <v>463</v>
      </c>
      <c r="J131" s="238"/>
      <c r="K131" s="238"/>
      <c r="L131" s="238"/>
      <c r="M131" s="250"/>
    </row>
    <row r="132" spans="1:13" x14ac:dyDescent="0.25">
      <c r="A132" s="212"/>
      <c r="B132" s="212"/>
      <c r="C132" s="212"/>
      <c r="D132" s="212"/>
      <c r="E132" s="212"/>
      <c r="F132" s="212"/>
      <c r="G132" s="212"/>
      <c r="H132" s="212"/>
      <c r="I132" s="212"/>
      <c r="J132" s="212"/>
      <c r="K132" s="212"/>
      <c r="L132" s="212"/>
      <c r="M132" s="212"/>
    </row>
    <row r="133" spans="1:13" x14ac:dyDescent="0.25">
      <c r="A133" s="212"/>
      <c r="B133" s="212"/>
      <c r="C133" s="212"/>
      <c r="D133" s="212"/>
      <c r="E133" s="212"/>
      <c r="F133" s="212"/>
      <c r="G133" s="212"/>
      <c r="H133" s="212"/>
      <c r="I133" s="212"/>
      <c r="J133" s="212"/>
      <c r="K133" s="212"/>
      <c r="L133" s="212"/>
      <c r="M133" s="212"/>
    </row>
    <row r="134" spans="1:13" x14ac:dyDescent="0.25">
      <c r="A134" s="212"/>
      <c r="B134" s="212"/>
      <c r="C134" s="212"/>
      <c r="D134" s="212"/>
      <c r="E134" s="212"/>
      <c r="F134" s="212"/>
      <c r="G134" s="212"/>
      <c r="H134" s="212"/>
      <c r="I134" s="212"/>
      <c r="J134" s="212"/>
      <c r="K134" s="212"/>
      <c r="L134" s="212"/>
      <c r="M134" s="212"/>
    </row>
    <row r="135" spans="1:13" x14ac:dyDescent="0.25">
      <c r="A135" s="212"/>
      <c r="B135" s="212"/>
      <c r="C135" s="212"/>
      <c r="D135" s="212"/>
      <c r="E135" s="212"/>
      <c r="F135" s="212"/>
      <c r="G135" s="212"/>
      <c r="H135" s="212"/>
      <c r="I135" s="212"/>
      <c r="J135" s="212"/>
      <c r="K135" s="212"/>
      <c r="L135" s="212"/>
      <c r="M135" s="212"/>
    </row>
    <row r="136" spans="1:13" x14ac:dyDescent="0.25">
      <c r="A136" s="212"/>
      <c r="B136" s="212"/>
      <c r="C136" s="212"/>
      <c r="D136" s="212"/>
      <c r="E136" s="212"/>
      <c r="F136" s="212"/>
      <c r="G136" s="212"/>
      <c r="H136" s="212"/>
      <c r="I136" s="212"/>
      <c r="J136" s="212"/>
      <c r="K136" s="212"/>
      <c r="L136" s="212"/>
      <c r="M136" s="212"/>
    </row>
    <row r="137" spans="1:13" x14ac:dyDescent="0.25">
      <c r="A137" s="212"/>
      <c r="B137" s="212"/>
      <c r="C137" s="212"/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</row>
    <row r="138" spans="1:13" x14ac:dyDescent="0.25">
      <c r="A138" s="212"/>
      <c r="B138" s="212"/>
      <c r="C138" s="212"/>
      <c r="D138" s="212"/>
      <c r="E138" s="212"/>
      <c r="F138" s="212"/>
      <c r="G138" s="212"/>
      <c r="H138" s="212"/>
      <c r="I138" s="212"/>
      <c r="J138" s="212"/>
      <c r="K138" s="212"/>
      <c r="L138" s="212"/>
      <c r="M138" s="212"/>
    </row>
    <row r="139" spans="1:13" x14ac:dyDescent="0.25">
      <c r="A139" s="212"/>
      <c r="B139" s="212"/>
      <c r="C139" s="212"/>
      <c r="D139" s="212"/>
      <c r="E139" s="212"/>
      <c r="F139" s="212"/>
      <c r="G139" s="212"/>
      <c r="H139" s="212"/>
      <c r="I139" s="212"/>
      <c r="J139" s="212"/>
      <c r="K139" s="212"/>
      <c r="L139" s="212"/>
      <c r="M139" s="212"/>
    </row>
    <row r="140" spans="1:13" x14ac:dyDescent="0.25">
      <c r="A140" s="212"/>
      <c r="B140" s="212"/>
      <c r="C140" s="212"/>
      <c r="D140" s="212"/>
      <c r="E140" s="212"/>
      <c r="F140" s="212"/>
      <c r="G140" s="212"/>
      <c r="H140" s="212"/>
      <c r="I140" s="212"/>
      <c r="J140" s="212"/>
      <c r="K140" s="212"/>
      <c r="L140" s="212"/>
      <c r="M140" s="212"/>
    </row>
    <row r="141" spans="1:13" x14ac:dyDescent="0.25">
      <c r="A141" s="212"/>
      <c r="B141" s="212"/>
      <c r="C141" s="212"/>
      <c r="D141" s="212"/>
      <c r="E141" s="212"/>
      <c r="F141" s="212"/>
      <c r="G141" s="212"/>
      <c r="H141" s="212"/>
      <c r="I141" s="212"/>
      <c r="J141" s="212"/>
      <c r="K141" s="212"/>
      <c r="L141" s="212"/>
      <c r="M141" s="212"/>
    </row>
    <row r="142" spans="1:13" x14ac:dyDescent="0.25">
      <c r="A142" s="212"/>
      <c r="B142" s="212"/>
      <c r="C142" s="212"/>
      <c r="D142" s="212"/>
      <c r="E142" s="212"/>
      <c r="F142" s="212"/>
      <c r="G142" s="212"/>
      <c r="H142" s="212"/>
      <c r="I142" s="212"/>
      <c r="J142" s="212"/>
      <c r="K142" s="212"/>
      <c r="L142" s="212"/>
      <c r="M142" s="212"/>
    </row>
    <row r="143" spans="1:13" x14ac:dyDescent="0.25">
      <c r="A143" s="212"/>
      <c r="B143" s="212"/>
      <c r="C143" s="212"/>
      <c r="D143" s="212"/>
      <c r="E143" s="212"/>
      <c r="F143" s="212"/>
      <c r="G143" s="212"/>
      <c r="H143" s="212"/>
      <c r="I143" s="212"/>
      <c r="J143" s="212"/>
      <c r="K143" s="212"/>
      <c r="L143" s="212"/>
      <c r="M143" s="212"/>
    </row>
    <row r="144" spans="1:13" x14ac:dyDescent="0.25">
      <c r="A144" s="212"/>
      <c r="B144" s="212"/>
      <c r="C144" s="212"/>
      <c r="D144" s="212"/>
      <c r="E144" s="212"/>
      <c r="F144" s="212"/>
      <c r="G144" s="212"/>
      <c r="H144" s="212"/>
      <c r="I144" s="212"/>
      <c r="J144" s="212"/>
      <c r="K144" s="212"/>
      <c r="L144" s="212"/>
      <c r="M144" s="212"/>
    </row>
    <row r="145" spans="1:13" x14ac:dyDescent="0.25">
      <c r="A145" s="212"/>
      <c r="B145" s="212"/>
      <c r="C145" s="212"/>
      <c r="D145" s="212"/>
      <c r="E145" s="212"/>
      <c r="F145" s="212"/>
      <c r="G145" s="212"/>
      <c r="H145" s="212"/>
      <c r="I145" s="212"/>
      <c r="J145" s="212"/>
      <c r="K145" s="212"/>
      <c r="L145" s="212"/>
      <c r="M145" s="212"/>
    </row>
    <row r="146" spans="1:13" x14ac:dyDescent="0.25">
      <c r="A146" s="212"/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</row>
    <row r="147" spans="1:13" x14ac:dyDescent="0.25">
      <c r="A147" s="212"/>
      <c r="B147" s="212"/>
      <c r="C147" s="212"/>
      <c r="D147" s="212"/>
      <c r="E147" s="212"/>
      <c r="F147" s="212"/>
      <c r="G147" s="212"/>
      <c r="H147" s="212"/>
      <c r="I147" s="212"/>
      <c r="J147" s="212"/>
      <c r="K147" s="212"/>
      <c r="L147" s="212"/>
      <c r="M147" s="212"/>
    </row>
  </sheetData>
  <mergeCells count="4">
    <mergeCell ref="A9:M9"/>
    <mergeCell ref="A10:M10"/>
    <mergeCell ref="C12:K12"/>
    <mergeCell ref="L12:M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X122"/>
  <sheetViews>
    <sheetView workbookViewId="0">
      <selection activeCell="C4" sqref="C4"/>
    </sheetView>
  </sheetViews>
  <sheetFormatPr baseColWidth="10" defaultRowHeight="15" x14ac:dyDescent="0.25"/>
  <cols>
    <col min="1" max="1" width="20.42578125" customWidth="1"/>
    <col min="2" max="2" width="27.140625" customWidth="1"/>
    <col min="6" max="7" width="16" customWidth="1"/>
    <col min="8" max="8" width="14" customWidth="1"/>
  </cols>
  <sheetData>
    <row r="1" spans="1:154" ht="38.25" customHeight="1" x14ac:dyDescent="0.25">
      <c r="A1" s="618" t="s">
        <v>76</v>
      </c>
      <c r="B1" s="618"/>
      <c r="C1" s="618"/>
      <c r="D1" s="618"/>
      <c r="E1" s="618"/>
      <c r="L1" t="str">
        <f>Ventes!C3</f>
        <v>Distribution gravitaire</v>
      </c>
      <c r="M1">
        <f>Ventes!D3</f>
        <v>0</v>
      </c>
      <c r="N1">
        <f>Ventes!E3</f>
        <v>0</v>
      </c>
      <c r="O1" t="str">
        <f>Ventes!H3</f>
        <v>Distribution relevage</v>
      </c>
      <c r="P1">
        <f>Ventes!I3</f>
        <v>0</v>
      </c>
      <c r="Q1">
        <f>Ventes!J3</f>
        <v>0</v>
      </c>
      <c r="R1">
        <f>Ventes!K3</f>
        <v>0</v>
      </c>
      <c r="S1">
        <f>Ventes!L3</f>
        <v>0</v>
      </c>
      <c r="T1">
        <f>Ventes!M3</f>
        <v>0</v>
      </c>
      <c r="U1">
        <f>Ventes!F3</f>
        <v>0</v>
      </c>
      <c r="V1">
        <f>Ventes!N3</f>
        <v>0</v>
      </c>
      <c r="W1" t="str">
        <f>Ventes!O3</f>
        <v>Répartition</v>
      </c>
      <c r="X1">
        <f>Ventes!P3</f>
        <v>0</v>
      </c>
      <c r="Y1">
        <f>Ventes!Q3</f>
        <v>0</v>
      </c>
      <c r="Z1" t="str">
        <f>Ventes!R3</f>
        <v>Boîtiers de sortie</v>
      </c>
      <c r="AA1">
        <f>Ventes!S3</f>
        <v>0</v>
      </c>
      <c r="AB1">
        <f>Ventes!T3</f>
        <v>0</v>
      </c>
      <c r="AC1">
        <f>Ventes!U3</f>
        <v>0</v>
      </c>
      <c r="AD1" t="str">
        <f>Ventes!AE3</f>
        <v>Sandwich EPDM - géotextile FV</v>
      </c>
      <c r="AE1">
        <f>Ventes!AG3</f>
        <v>0</v>
      </c>
      <c r="AF1">
        <f>Ventes!AH3</f>
        <v>0</v>
      </c>
      <c r="AG1">
        <f>Ventes!AI3</f>
        <v>0</v>
      </c>
      <c r="AH1">
        <f>Ventes!AJ3</f>
        <v>0</v>
      </c>
      <c r="AI1">
        <f>Ventes!AK3</f>
        <v>0</v>
      </c>
      <c r="AJ1">
        <f>Ventes!AM3</f>
        <v>0</v>
      </c>
      <c r="AK1">
        <f>Ventes!AN3</f>
        <v>0</v>
      </c>
      <c r="AL1">
        <f>Ventes!AP3</f>
        <v>0</v>
      </c>
      <c r="AM1">
        <f>Ventes!AQ3</f>
        <v>0</v>
      </c>
      <c r="AN1">
        <f>Ventes!AR3</f>
        <v>0</v>
      </c>
      <c r="AO1">
        <f>Ventes!AS3</f>
        <v>0</v>
      </c>
      <c r="AP1">
        <f>Ventes!AT3</f>
        <v>0</v>
      </c>
      <c r="AQ1">
        <f>Ventes!AW3</f>
        <v>0</v>
      </c>
      <c r="AR1">
        <f>Ventes!AZ3</f>
        <v>0</v>
      </c>
      <c r="AS1">
        <f>Ventes!BA3</f>
        <v>0</v>
      </c>
      <c r="AT1">
        <f>Ventes!BB3</f>
        <v>0</v>
      </c>
      <c r="AU1" t="str">
        <f>Ventes!BC3</f>
        <v>Sandwich EPDM - géotextile FH</v>
      </c>
      <c r="AV1">
        <f>Ventes!BE3</f>
        <v>0</v>
      </c>
      <c r="AW1">
        <f>Ventes!BF3</f>
        <v>0</v>
      </c>
      <c r="AX1">
        <f>Ventes!BG3</f>
        <v>0</v>
      </c>
      <c r="AY1">
        <f>Ventes!BI3</f>
        <v>0</v>
      </c>
      <c r="AZ1">
        <f>Ventes!BK3</f>
        <v>0</v>
      </c>
      <c r="BA1">
        <f>Ventes!BL3</f>
        <v>0</v>
      </c>
      <c r="BB1">
        <f>Ventes!BN3</f>
        <v>0</v>
      </c>
      <c r="BC1">
        <f>Ventes!BP3</f>
        <v>0</v>
      </c>
      <c r="BD1">
        <f>Ventes!BQ3</f>
        <v>0</v>
      </c>
      <c r="BE1" t="str">
        <f>Ventes!DC3</f>
        <v>Kits bacs</v>
      </c>
      <c r="BF1" t="e">
        <f>Ventes!#REF!</f>
        <v>#REF!</v>
      </c>
      <c r="BG1">
        <f>Ventes!DF3</f>
        <v>0</v>
      </c>
      <c r="BH1">
        <f>Ventes!DH3</f>
        <v>0</v>
      </c>
      <c r="BI1" t="e">
        <f>Ventes!#REF!</f>
        <v>#REF!</v>
      </c>
      <c r="BJ1">
        <f>Ventes!DI3</f>
        <v>0</v>
      </c>
      <c r="BK1">
        <f>Ventes!DJ3</f>
        <v>0</v>
      </c>
      <c r="BL1" t="e">
        <f>Ventes!#REF!</f>
        <v>#REF!</v>
      </c>
      <c r="BM1">
        <f>Ventes!DK3</f>
        <v>0</v>
      </c>
      <c r="BN1">
        <f>Ventes!DL3</f>
        <v>0</v>
      </c>
      <c r="BO1" t="str">
        <f>Ventes!DY3</f>
        <v>Kit caillebotis maille 5x5</v>
      </c>
      <c r="BP1" t="e">
        <f>Ventes!#REF!</f>
        <v>#REF!</v>
      </c>
      <c r="BQ1" t="e">
        <f>Ventes!#REF!</f>
        <v>#REF!</v>
      </c>
      <c r="BS1">
        <f>Ventes!DQ3</f>
        <v>0</v>
      </c>
      <c r="BZ1" t="str">
        <f>Ventes!V3</f>
        <v>Regards au détail</v>
      </c>
      <c r="CA1">
        <f>Ventes!W3</f>
        <v>0</v>
      </c>
      <c r="CB1">
        <f>Ventes!X3</f>
        <v>0</v>
      </c>
      <c r="CC1">
        <f>Ventes!Y3</f>
        <v>0</v>
      </c>
      <c r="CD1">
        <f>Ventes!Z3</f>
        <v>0</v>
      </c>
      <c r="CE1">
        <f>Ventes!AC3</f>
        <v>0</v>
      </c>
      <c r="CF1" t="str">
        <f>Ventes!DM3</f>
        <v>Bacs à l'unité</v>
      </c>
      <c r="CG1">
        <f>Ventes!AD3</f>
        <v>0</v>
      </c>
      <c r="CH1" t="str">
        <f>Ventes!EK3</f>
        <v>Tuyauterie</v>
      </c>
      <c r="CI1">
        <f>Ventes!EL3</f>
        <v>0</v>
      </c>
      <c r="CJ1">
        <f>Ventes!EM3</f>
        <v>0</v>
      </c>
      <c r="CK1" t="str">
        <f>Ventes!EB3</f>
        <v>Vannes</v>
      </c>
      <c r="CL1">
        <f>Ventes!EC3</f>
        <v>0</v>
      </c>
      <c r="CM1">
        <f>Ventes!ED3</f>
        <v>0</v>
      </c>
      <c r="CN1">
        <f>Ventes!EE3</f>
        <v>0</v>
      </c>
      <c r="CO1">
        <f>Ventes!EF3</f>
        <v>0</v>
      </c>
      <c r="CP1">
        <f>Ventes!EG3</f>
        <v>0</v>
      </c>
      <c r="CQ1">
        <f>Ventes!EH3</f>
        <v>0</v>
      </c>
      <c r="CR1">
        <f>Ventes!EI3</f>
        <v>0</v>
      </c>
      <c r="CS1">
        <f>Ventes!EJ3</f>
        <v>0</v>
      </c>
      <c r="CT1" t="str">
        <f>Ventes!EN3</f>
        <v>Etanchéité</v>
      </c>
      <c r="CU1">
        <f>Ventes!EO3</f>
        <v>0</v>
      </c>
      <c r="CV1">
        <f>Ventes!EP3</f>
        <v>0</v>
      </c>
      <c r="CW1">
        <f>Ventes!EQ3</f>
        <v>0</v>
      </c>
      <c r="CX1">
        <f>Ventes!ER3</f>
        <v>0</v>
      </c>
      <c r="CY1">
        <f>Ventes!ES3</f>
        <v>0</v>
      </c>
      <c r="CZ1" t="e">
        <f>Ventes!#REF!</f>
        <v>#REF!</v>
      </c>
      <c r="DA1" t="str">
        <f>Ventes!CZ3</f>
        <v>Accessoires membranes</v>
      </c>
      <c r="DB1">
        <f>Ventes!DA3</f>
        <v>0</v>
      </c>
      <c r="DC1">
        <f>Ventes!ET3</f>
        <v>0</v>
      </c>
      <c r="DD1" t="e">
        <f>Ventes!#REF!</f>
        <v>#REF!</v>
      </c>
      <c r="DE1" t="str">
        <f>Ventes!EU3</f>
        <v>Autres</v>
      </c>
      <c r="DF1">
        <f>Ventes!EV3</f>
        <v>0</v>
      </c>
      <c r="DG1" t="str">
        <f>Ventes!EX3</f>
        <v>Scies cloches</v>
      </c>
      <c r="DH1">
        <f>Ventes!EY3</f>
        <v>0</v>
      </c>
      <c r="DI1">
        <f>Ventes!EZ3</f>
        <v>0</v>
      </c>
      <c r="DJ1">
        <f>Ventes!FA3</f>
        <v>0</v>
      </c>
      <c r="DK1">
        <f>Ventes!FB3</f>
        <v>0</v>
      </c>
      <c r="DL1">
        <f>Ventes!FC3</f>
        <v>0</v>
      </c>
      <c r="DM1" t="str">
        <f>Ventes!BR3</f>
        <v>EPDM au détail</v>
      </c>
      <c r="DN1">
        <f>Ventes!BS3</f>
        <v>0</v>
      </c>
      <c r="DO1">
        <f>Ventes!BT3</f>
        <v>0</v>
      </c>
      <c r="DP1">
        <f>Ventes!BU3</f>
        <v>0</v>
      </c>
      <c r="DQ1">
        <f>Ventes!BV3</f>
        <v>0</v>
      </c>
      <c r="DR1">
        <f>Ventes!BW3</f>
        <v>0</v>
      </c>
      <c r="DS1">
        <f>Ventes!BX3</f>
        <v>0</v>
      </c>
      <c r="DT1">
        <f>Ventes!BY3</f>
        <v>0</v>
      </c>
      <c r="DU1">
        <f>Ventes!BZ3</f>
        <v>0</v>
      </c>
      <c r="DV1">
        <f>Ventes!CA3</f>
        <v>0</v>
      </c>
      <c r="DW1">
        <f>Ventes!CB3</f>
        <v>0</v>
      </c>
      <c r="DX1">
        <f>Ventes!CC3</f>
        <v>0</v>
      </c>
      <c r="DY1">
        <f>Ventes!CD3</f>
        <v>0</v>
      </c>
      <c r="DZ1">
        <f>Ventes!CE3</f>
        <v>0</v>
      </c>
      <c r="EA1">
        <f>Ventes!CF3</f>
        <v>0</v>
      </c>
      <c r="EB1">
        <f>Ventes!CG3</f>
        <v>0</v>
      </c>
      <c r="EC1">
        <f>Ventes!CH3</f>
        <v>0</v>
      </c>
      <c r="ED1" t="str">
        <f>Ventes!CI3</f>
        <v>Géotextile au détail</v>
      </c>
      <c r="EE1">
        <f>Ventes!CJ3</f>
        <v>0</v>
      </c>
      <c r="EF1">
        <f>Ventes!CK3</f>
        <v>0</v>
      </c>
      <c r="EG1">
        <f>Ventes!CL3</f>
        <v>0</v>
      </c>
      <c r="EH1">
        <f>Ventes!CM3</f>
        <v>0</v>
      </c>
      <c r="EI1">
        <f>Ventes!CN3</f>
        <v>0</v>
      </c>
      <c r="EJ1">
        <f>Ventes!CO3</f>
        <v>0</v>
      </c>
      <c r="EK1">
        <f>Ventes!CP3</f>
        <v>0</v>
      </c>
      <c r="EL1">
        <f>Ventes!CQ3</f>
        <v>0</v>
      </c>
      <c r="EM1">
        <f>Ventes!CR3</f>
        <v>0</v>
      </c>
      <c r="EN1">
        <f>Ventes!CS3</f>
        <v>0</v>
      </c>
      <c r="EO1">
        <f>Ventes!CT3</f>
        <v>0</v>
      </c>
      <c r="EP1">
        <f>Ventes!CU3</f>
        <v>0</v>
      </c>
      <c r="EQ1">
        <f>Ventes!CV3</f>
        <v>0</v>
      </c>
      <c r="ER1">
        <f>Ventes!CW3</f>
        <v>0</v>
      </c>
      <c r="ES1">
        <f>Ventes!CX3</f>
        <v>0</v>
      </c>
      <c r="ET1">
        <f>Ventes!CY3</f>
        <v>0</v>
      </c>
      <c r="EU1">
        <f>Ventes!GL3</f>
        <v>0</v>
      </c>
      <c r="EV1">
        <f>Ventes!GM3</f>
        <v>0</v>
      </c>
      <c r="EW1">
        <f>Ventes!GN3</f>
        <v>0</v>
      </c>
      <c r="EX1">
        <f>Ventes!GO3</f>
        <v>0</v>
      </c>
    </row>
    <row r="2" spans="1:154" ht="39" customHeight="1" x14ac:dyDescent="0.25">
      <c r="A2" s="619" t="s">
        <v>82</v>
      </c>
      <c r="B2" s="619"/>
      <c r="C2" s="619"/>
      <c r="D2" s="619"/>
      <c r="E2" s="619"/>
      <c r="F2" s="619"/>
      <c r="G2" s="619"/>
      <c r="L2" t="str">
        <f>Ventes!C4</f>
        <v>Y droit</v>
      </c>
      <c r="M2" t="str">
        <f>Ventes!D4</f>
        <v>Y gauche</v>
      </c>
      <c r="N2" t="str">
        <f>Ventes!E4</f>
        <v>Vannes guillotines</v>
      </c>
      <c r="O2" t="str">
        <f>Ventes!H4</f>
        <v>DIR-01-VR50</v>
      </c>
      <c r="P2" t="str">
        <f>Ventes!I4</f>
        <v>DIR-01-VR63</v>
      </c>
      <c r="Q2" t="str">
        <f>Ventes!J4</f>
        <v>DIR-01-VG50</v>
      </c>
      <c r="R2" t="str">
        <f>Ventes!K4</f>
        <v>DIR-02-VG63</v>
      </c>
      <c r="S2" t="str">
        <f>Ventes!L4</f>
        <v>DIR-02-VR50-M</v>
      </c>
      <c r="T2" t="str">
        <f>Ventes!M4</f>
        <v>DIR-02-VR63-M</v>
      </c>
      <c r="U2" t="str">
        <f>Ventes!F4</f>
        <v>DIG-01</v>
      </c>
      <c r="V2">
        <f>Ventes!N4</f>
        <v>0</v>
      </c>
      <c r="W2" t="str">
        <f>Ventes!O4</f>
        <v>TOB-03 + toile anti-affouillement</v>
      </c>
      <c r="X2" t="str">
        <f>Ventes!P4</f>
        <v>Répartiteurs gravitaire</v>
      </c>
      <c r="Y2">
        <f>Ventes!Q4</f>
        <v>0</v>
      </c>
      <c r="Z2" t="str">
        <f>Ventes!R4</f>
        <v>COL-01-EC</v>
      </c>
      <c r="AA2" t="str">
        <f>Ventes!S4</f>
        <v>COL-01</v>
      </c>
      <c r="AB2" t="str">
        <f>Ventes!T4</f>
        <v>RH-DIR-01+CV-DIR-01</v>
      </c>
      <c r="AC2">
        <f>Ventes!U4</f>
        <v>0</v>
      </c>
      <c r="AD2" t="str">
        <f>Ventes!AE4</f>
        <v>2EH (2,5x1,6)</v>
      </c>
      <c r="AE2" t="str">
        <f>Ventes!AG4</f>
        <v>4EH (4x2)</v>
      </c>
      <c r="AF2" t="str">
        <f>Ventes!AH4</f>
        <v>5EH (4x2,5)</v>
      </c>
      <c r="AG2" t="str">
        <f>Ventes!AI4</f>
        <v>6EH (4x3)</v>
      </c>
      <c r="AH2" t="str">
        <f>Ventes!AJ4</f>
        <v>6EH (6x2)</v>
      </c>
      <c r="AI2" t="str">
        <f>Ventes!AK4</f>
        <v>6EH (8x1,5)</v>
      </c>
      <c r="AJ2" t="str">
        <f>Ventes!AM4</f>
        <v>8EH (4x4)</v>
      </c>
      <c r="AK2" t="str">
        <f>Ventes!AN4</f>
        <v>8 EH (8x2)</v>
      </c>
      <c r="AL2" t="str">
        <f>Ventes!AP4</f>
        <v>10EH (4x5)</v>
      </c>
      <c r="AM2" t="str">
        <f>Ventes!AQ4</f>
        <v>10EH (8x2,5)</v>
      </c>
      <c r="AN2" t="str">
        <f>Ventes!AR4</f>
        <v>10EH (10x2)</v>
      </c>
      <c r="AO2" t="str">
        <f>Ventes!AS4</f>
        <v>12EH (6x4)</v>
      </c>
      <c r="AP2" t="str">
        <f>Ventes!AT4</f>
        <v>12EH (8x3)</v>
      </c>
      <c r="AQ2" t="str">
        <f>Ventes!AW4</f>
        <v>16EH (8x4)</v>
      </c>
      <c r="AR2" t="str">
        <f>Ventes!AZ4</f>
        <v>20EH (8x5)</v>
      </c>
      <c r="AS2" t="str">
        <f>Ventes!BA4</f>
        <v>20EH (10x4)</v>
      </c>
      <c r="AT2">
        <f>Ventes!BB4</f>
        <v>0</v>
      </c>
      <c r="AU2" t="str">
        <f>Ventes!BC4</f>
        <v>3EH (1,5x4)</v>
      </c>
      <c r="AV2" t="str">
        <f>Ventes!BE4</f>
        <v>4EH (2x4)</v>
      </c>
      <c r="AW2" t="str">
        <f>Ventes!BF4</f>
        <v>5EH (2x5)</v>
      </c>
      <c r="AX2" t="str">
        <f>Ventes!BG4</f>
        <v>6EH (2x6)</v>
      </c>
      <c r="AY2" t="str">
        <f>Ventes!BI4</f>
        <v>8EH (2x8)</v>
      </c>
      <c r="AZ2" t="str">
        <f>Ventes!BK4</f>
        <v>10EH (2,5x8)</v>
      </c>
      <c r="BA2" t="str">
        <f>Ventes!BL4</f>
        <v>12EH (2,5x9)</v>
      </c>
      <c r="BB2" t="str">
        <f>Ventes!BN4</f>
        <v>16EH (3x10,7)</v>
      </c>
      <c r="BC2" t="str">
        <f>Ventes!BP4</f>
        <v>20EH (3,2x12,5)</v>
      </c>
      <c r="BD2">
        <f>Ventes!BQ4</f>
        <v>0</v>
      </c>
      <c r="BE2" t="str">
        <f>Ventes!DC4</f>
        <v>FV 3EH kit complet piéton (avec barre et caillebotis)</v>
      </c>
      <c r="BF2" t="e">
        <f>Ventes!#REF!</f>
        <v>#REF!</v>
      </c>
      <c r="BG2" t="str">
        <f>Ventes!DF4</f>
        <v>FV 5EH kit complet piéton (avec barre et caillebotis)</v>
      </c>
      <c r="BH2" t="str">
        <f>Ventes!DH4</f>
        <v>FV 6EH kit complet piéton (avec barre et caillebotis)</v>
      </c>
      <c r="BI2" t="e">
        <f>Ventes!#REF!</f>
        <v>#REF!</v>
      </c>
      <c r="BJ2" t="str">
        <f>Ventes!DI4</f>
        <v>FV 10EH kit complet piéton (avec barre et caillebotis)</v>
      </c>
      <c r="BK2" t="str">
        <f>Ventes!DJ4</f>
        <v>FV 12EH kit complet piéton (avec barre et caillebotis)</v>
      </c>
      <c r="BL2" t="e">
        <f>Ventes!#REF!</f>
        <v>#REF!</v>
      </c>
      <c r="BM2" t="str">
        <f>Ventes!DK4</f>
        <v>FV 20EH kit complet piéton (avec barre et caillebotis)</v>
      </c>
      <c r="BN2">
        <f>Ventes!DL4</f>
        <v>0</v>
      </c>
      <c r="BO2" t="str">
        <f>Ventes!DY4</f>
        <v>FV bacs 5EH</v>
      </c>
      <c r="BP2" t="e">
        <f>Ventes!#REF!</f>
        <v>#REF!</v>
      </c>
      <c r="BQ2" t="e">
        <f>Ventes!#REF!</f>
        <v>#REF!</v>
      </c>
      <c r="BR2" t="str">
        <f>Ventes!DP4</f>
        <v>Barre de renfort à l'unité pour bac JA-FV 2,5</v>
      </c>
      <c r="BS2" t="str">
        <f>Ventes!DQ4</f>
        <v>BARRE 3</v>
      </c>
      <c r="BT2" t="str">
        <f>Ventes!DR4</f>
        <v>SPR-1200-50</v>
      </c>
      <c r="BU2" t="str">
        <f>Ventes!DS4</f>
        <v>SPR-900-50</v>
      </c>
      <c r="BV2" t="str">
        <f>Ventes!DT4</f>
        <v>SPR-600-50</v>
      </c>
      <c r="BW2" t="str">
        <f>Ventes!DV4</f>
        <v>SPR-1200-63</v>
      </c>
      <c r="BX2" t="str">
        <f>Ventes!DW4</f>
        <v>SPR-900-63</v>
      </c>
      <c r="BY2">
        <f>Ventes!DX4</f>
        <v>0</v>
      </c>
      <c r="BZ2" t="str">
        <f>Ventes!V4</f>
        <v>DIR-01</v>
      </c>
      <c r="CA2" t="str">
        <f>Ventes!W4</f>
        <v>RH-DIR-01</v>
      </c>
      <c r="CB2" t="str">
        <f>Ventes!X4</f>
        <v>CV-DIR-01</v>
      </c>
      <c r="CC2" t="str">
        <f>Ventes!Y4</f>
        <v>DIR-02</v>
      </c>
      <c r="CD2" t="str">
        <f>Ventes!Z4</f>
        <v>COL-01</v>
      </c>
      <c r="CE2" t="str">
        <f>Ventes!AC4</f>
        <v>TOB-03</v>
      </c>
      <c r="CF2" t="str">
        <f>Ventes!DM4</f>
        <v>BFV5</v>
      </c>
      <c r="CG2">
        <f>Ventes!AD4</f>
        <v>0</v>
      </c>
      <c r="CH2">
        <f>Ventes!EK4</f>
        <v>0</v>
      </c>
      <c r="CI2" t="str">
        <f>Ventes!EL4</f>
        <v>Réduction PVC 110-100</v>
      </c>
      <c r="CJ2">
        <f>Ventes!EM4</f>
        <v>0</v>
      </c>
      <c r="CK2" t="str">
        <f>Ventes!EB4</f>
        <v>Guillotine D50</v>
      </c>
      <c r="CL2" t="str">
        <f>Ventes!EC4</f>
        <v>Guillotine D63</v>
      </c>
      <c r="CM2" t="str">
        <f>Ventes!ED4</f>
        <v>Guillotine D110</v>
      </c>
      <c r="CN2" t="str">
        <f>Ventes!EE4</f>
        <v>3 voies D50</v>
      </c>
      <c r="CO2" t="str">
        <f>Ventes!EF4</f>
        <v>3 voies D63</v>
      </c>
      <c r="CP2" t="str">
        <f>Ventes!EG4</f>
        <v>3 voies D50 motorisée</v>
      </c>
      <c r="CQ2" t="str">
        <f>Ventes!EH4</f>
        <v>3 voies D63 motorisée</v>
      </c>
      <c r="CR2" t="str">
        <f>Ventes!EI4</f>
        <v>Pelle pour Y</v>
      </c>
      <c r="CS2">
        <f>Ventes!EJ4</f>
        <v>0</v>
      </c>
      <c r="CT2" t="str">
        <f>Ventes!EN4</f>
        <v>Joint forsheda D50</v>
      </c>
      <c r="CU2" t="str">
        <f>Ventes!EO4</f>
        <v>Joint forsheda D63</v>
      </c>
      <c r="CV2" t="str">
        <f>Ventes!EP4</f>
        <v>Joint forsheda D100</v>
      </c>
      <c r="CW2" t="str">
        <f>Ventes!EQ4</f>
        <v>Traversée de parois D50</v>
      </c>
      <c r="CX2" t="str">
        <f>Ventes!ER4</f>
        <v>Traversée de parois D63</v>
      </c>
      <c r="CY2" t="str">
        <f>Ventes!ES4</f>
        <v>Traversée de parois D110</v>
      </c>
      <c r="CZ2" t="e">
        <f>Ventes!#REF!</f>
        <v>#REF!</v>
      </c>
      <c r="DA2" t="str">
        <f>Ventes!CZ4</f>
        <v>Colle EPDM</v>
      </c>
      <c r="DB2" t="str">
        <f>Ventes!DA4</f>
        <v>Kit réparation EPDM</v>
      </c>
      <c r="DC2">
        <f>Ventes!ET4</f>
        <v>0</v>
      </c>
      <c r="DD2" t="e">
        <f>Ventes!#REF!</f>
        <v>#REF!</v>
      </c>
      <c r="DE2" t="str">
        <f>Ventes!EU4</f>
        <v>Dalle de chanvre (1 m²)</v>
      </c>
      <c r="DF2" t="str">
        <f>Ventes!EV4</f>
        <v>Barrière anti-racine (prix au ml)</v>
      </c>
      <c r="DG2" t="str">
        <f>Ventes!EX4</f>
        <v>D60</v>
      </c>
      <c r="DH2" t="str">
        <f>Ventes!EY4</f>
        <v>D70</v>
      </c>
      <c r="DI2" t="str">
        <f>Ventes!EZ4</f>
        <v>D102</v>
      </c>
      <c r="DJ2" t="str">
        <f>Ventes!FA4</f>
        <v>D108</v>
      </c>
      <c r="DK2" t="str">
        <f>Ventes!FB4</f>
        <v>Elingues</v>
      </c>
      <c r="DL2">
        <f>Ventes!FC4</f>
        <v>0</v>
      </c>
      <c r="DM2" t="str">
        <f>Ventes!BR4</f>
        <v>EPDM 2,49</v>
      </c>
      <c r="DN2" t="str">
        <f>Ventes!BS4</f>
        <v>EPDM 3,05</v>
      </c>
      <c r="DO2" t="str">
        <f>Ventes!BT4</f>
        <v>EPDM 3,68</v>
      </c>
      <c r="DP2" t="str">
        <f>Ventes!BU4</f>
        <v>EPDM 4,27</v>
      </c>
      <c r="DQ2" t="str">
        <f>Ventes!BV4</f>
        <v>EPDM 4,88</v>
      </c>
      <c r="DR2" t="str">
        <f>Ventes!BW4</f>
        <v>EPDM 5,49</v>
      </c>
      <c r="DS2" t="str">
        <f>Ventes!BX4</f>
        <v>EPDM 6,1</v>
      </c>
      <c r="DT2" t="str">
        <f>Ventes!BY4</f>
        <v>EPDM 6,71</v>
      </c>
      <c r="DU2" t="str">
        <f>Ventes!BZ4</f>
        <v>EPDM 7,32</v>
      </c>
      <c r="DV2" t="str">
        <f>Ventes!CA4</f>
        <v>EPDM 7,62</v>
      </c>
      <c r="DW2" t="str">
        <f>Ventes!CB4</f>
        <v>EPDM 7,92</v>
      </c>
      <c r="DX2" t="str">
        <f>Ventes!CC4</f>
        <v>EPDM 8,53</v>
      </c>
      <c r="DY2" t="str">
        <f>Ventes!CD4</f>
        <v>EPDM 9,15</v>
      </c>
      <c r="DZ2" t="str">
        <f>Ventes!CE4</f>
        <v>EPDM 10,97</v>
      </c>
      <c r="EA2" t="str">
        <f>Ventes!CF4</f>
        <v>EPDM 12,2</v>
      </c>
      <c r="EB2" t="str">
        <f>Ventes!CG4</f>
        <v>EPDM 15,25</v>
      </c>
      <c r="EC2">
        <f>Ventes!CH4</f>
        <v>0</v>
      </c>
      <c r="ED2" t="str">
        <f>Ventes!CI4</f>
        <v>Géotextile 2,49</v>
      </c>
      <c r="EE2" t="str">
        <f>Ventes!CJ4</f>
        <v>Géotextile 3,05</v>
      </c>
      <c r="EF2" t="str">
        <f>Ventes!CK4</f>
        <v>Géotextile 3,68</v>
      </c>
      <c r="EG2" t="str">
        <f>Ventes!CL4</f>
        <v>Géotextile 4,27</v>
      </c>
      <c r="EH2" t="str">
        <f>Ventes!CM4</f>
        <v>Géotextile 4,88</v>
      </c>
      <c r="EI2" t="str">
        <f>Ventes!CN4</f>
        <v>Géotextile 5,49</v>
      </c>
      <c r="EJ2" t="str">
        <f>Ventes!CO4</f>
        <v>Géotextile 6,1</v>
      </c>
      <c r="EK2" t="str">
        <f>Ventes!CP4</f>
        <v>Géotextile 6,71</v>
      </c>
      <c r="EL2" t="str">
        <f>Ventes!CQ4</f>
        <v>Géotextile 7,32</v>
      </c>
      <c r="EM2" t="str">
        <f>Ventes!CR4</f>
        <v>Géotextile 7,62</v>
      </c>
      <c r="EN2" t="str">
        <f>Ventes!CS4</f>
        <v>Géotextile 7,92</v>
      </c>
      <c r="EO2" t="str">
        <f>Ventes!CT4</f>
        <v>Géotextile 8,53</v>
      </c>
      <c r="EP2" t="str">
        <f>Ventes!CU4</f>
        <v>Géotextile 9,15</v>
      </c>
      <c r="EQ2" t="str">
        <f>Ventes!CV4</f>
        <v>Géotextile 10,97</v>
      </c>
      <c r="ER2" t="str">
        <f>Ventes!CW4</f>
        <v>Géotextile 12,2</v>
      </c>
      <c r="ES2" t="str">
        <f>Ventes!CX4</f>
        <v>Géotextile 15,25</v>
      </c>
      <c r="ET2">
        <f>Ventes!CY4</f>
        <v>0</v>
      </c>
      <c r="EU2">
        <f>Ventes!GL4</f>
        <v>0</v>
      </c>
      <c r="EV2">
        <f>Ventes!GM4</f>
        <v>0</v>
      </c>
      <c r="EW2">
        <f>Ventes!GN4</f>
        <v>0</v>
      </c>
      <c r="EX2">
        <f>Ventes!GO4</f>
        <v>0</v>
      </c>
    </row>
    <row r="3" spans="1:154" ht="24" customHeight="1" x14ac:dyDescent="0.25">
      <c r="A3" s="77" t="s">
        <v>61</v>
      </c>
      <c r="B3" s="77" t="s">
        <v>62</v>
      </c>
      <c r="C3" s="77" t="s">
        <v>63</v>
      </c>
      <c r="D3" s="77" t="s">
        <v>65</v>
      </c>
      <c r="E3" s="77" t="s">
        <v>46</v>
      </c>
      <c r="F3" s="77" t="s">
        <v>64</v>
      </c>
      <c r="G3" s="77" t="s">
        <v>57</v>
      </c>
    </row>
    <row r="4" spans="1:154" x14ac:dyDescent="0.25">
      <c r="A4" s="78" t="s">
        <v>59</v>
      </c>
      <c r="B4" s="78" t="s">
        <v>571</v>
      </c>
      <c r="C4" s="79" t="e">
        <f>IF(B4="","",HLOOKUP(B4,Ventes!C$4:N$11,3,FALSE))</f>
        <v>#N/A</v>
      </c>
      <c r="D4" s="79" t="e">
        <f>IF(B4="","",HLOOKUP(B4,Ventes!C$4:N$11,6,FALSE))</f>
        <v>#N/A</v>
      </c>
      <c r="E4" s="328" t="e">
        <f>IF(B4="","",HLOOKUP(B4,Ventes!C$4:N$11,5,FALSE))</f>
        <v>#N/A</v>
      </c>
      <c r="F4" s="79" t="e">
        <f>IF(B4="","",HLOOKUP(B4,Ventes!C$4:N$11,4,FALSE))</f>
        <v>#N/A</v>
      </c>
      <c r="G4" s="79" t="e">
        <f>IF(B4="","",HLOOKUP(B4,Ventes!C$4:N$11,7,FALSE))</f>
        <v>#N/A</v>
      </c>
    </row>
    <row r="5" spans="1:154" x14ac:dyDescent="0.25">
      <c r="A5" s="78" t="s">
        <v>0</v>
      </c>
      <c r="B5" s="78" t="s">
        <v>50</v>
      </c>
      <c r="C5" s="79" t="e">
        <f>IF(B5="","",HLOOKUP(B5,Ventes!O$4:Q$11,3,FALSE))</f>
        <v>#N/A</v>
      </c>
      <c r="D5" s="79" t="e">
        <f>IF(B5="","",HLOOKUP(B5,Ventes!O$4:Q$11,6,FALSE))</f>
        <v>#N/A</v>
      </c>
      <c r="E5" s="328" t="e">
        <f>IF(B5="","",HLOOKUP(B5,Ventes!O$4:Q$11,5,FALSE))</f>
        <v>#N/A</v>
      </c>
      <c r="F5" s="79" t="e">
        <f>IF(B5="","",HLOOKUP(B5,Ventes!O$4:Q$11,4,FALSE))</f>
        <v>#N/A</v>
      </c>
      <c r="G5" s="79" t="e">
        <f>IF(B5="","",HLOOKUP(B5,Ventes!O$4:Q$11,7,FALSE))</f>
        <v>#N/A</v>
      </c>
    </row>
    <row r="6" spans="1:154" x14ac:dyDescent="0.25">
      <c r="A6" s="78" t="s">
        <v>60</v>
      </c>
      <c r="B6" s="78" t="s">
        <v>52</v>
      </c>
      <c r="C6" s="79" t="e">
        <f>IF(B6="","",HLOOKUP(B6,Ventes!R$4:U$11,3,FALSE))</f>
        <v>#N/A</v>
      </c>
      <c r="D6" s="79" t="e">
        <f>IF(B6="","",HLOOKUP(B6,Ventes!R$4:U$11,6,FALSE))</f>
        <v>#N/A</v>
      </c>
      <c r="E6" s="328" t="e">
        <f>IF(B6="","",HLOOKUP(B6,Ventes!R$4:U$11,5,FALSE))</f>
        <v>#N/A</v>
      </c>
      <c r="F6" s="79" t="e">
        <f>IF(B6="","",HLOOKUP(B6,Ventes!R$4:U$11,4,FALSE))</f>
        <v>#N/A</v>
      </c>
      <c r="G6" s="79" t="e">
        <f>IF(B6="","",HLOOKUP(B6,Ventes!R$4:U$11,7,FALSE))</f>
        <v>#N/A</v>
      </c>
    </row>
    <row r="7" spans="1:154" x14ac:dyDescent="0.25">
      <c r="A7" s="78" t="s">
        <v>70</v>
      </c>
      <c r="B7" s="78"/>
      <c r="C7" s="79" t="str">
        <f>IF(B7="","",HLOOKUP(B7,Ventes!AE$4:BB$11,3,FALSE))</f>
        <v/>
      </c>
      <c r="D7" s="79" t="str">
        <f>IF(B7="","",HLOOKUP(B7,Ventes!AE$4:BB$11,6,FALSE))</f>
        <v/>
      </c>
      <c r="E7" s="328" t="str">
        <f>IF(B7="","",HLOOKUP(B7,Ventes!AE$4:BB$11,5,FALSE))</f>
        <v/>
      </c>
      <c r="F7" s="79" t="str">
        <f>IF(B7="","",HLOOKUP(B7,Ventes!AE$4:BB$11,4,FALSE))</f>
        <v/>
      </c>
      <c r="G7" s="79" t="str">
        <f>IF(B7="","",HLOOKUP(B7,Ventes!AE$4:BB$11,7,FALSE))</f>
        <v/>
      </c>
    </row>
    <row r="8" spans="1:154" x14ac:dyDescent="0.25">
      <c r="A8" s="78" t="s">
        <v>72</v>
      </c>
      <c r="B8" s="78" t="s">
        <v>56</v>
      </c>
      <c r="C8" s="79" t="e">
        <f>IF(B8="","",HLOOKUP(B8,Ventes!DC$4:DL$11,3,FALSE))</f>
        <v>#N/A</v>
      </c>
      <c r="D8" s="79" t="e">
        <f>IF(B8="","",HLOOKUP(B8,Ventes!DC$4:DL$11,6,FALSE))</f>
        <v>#N/A</v>
      </c>
      <c r="E8" s="328" t="e">
        <f>IF(B8="","",HLOOKUP(B8,Ventes!DC$4:DL$11,5,FALSE))</f>
        <v>#N/A</v>
      </c>
      <c r="F8" s="79" t="e">
        <f>IF(B8="","",HLOOKUP(B8,Ventes!DC$4:DL$11,4,FALSE))</f>
        <v>#N/A</v>
      </c>
      <c r="G8" s="79" t="e">
        <f>IF(B8="","",HLOOKUP(B8,Ventes!DC$4:DL$11,7,FALSE))</f>
        <v>#N/A</v>
      </c>
    </row>
    <row r="9" spans="1:154" x14ac:dyDescent="0.25">
      <c r="A9" s="78" t="s">
        <v>71</v>
      </c>
      <c r="B9" s="78"/>
      <c r="C9" s="79" t="str">
        <f>IF(B9="","",HLOOKUP(B9,Ventes!BC$4:BQ$11,3,FALSE))</f>
        <v/>
      </c>
      <c r="D9" s="79" t="str">
        <f>IF(B9="","",HLOOKUP(B9,Ventes!BC$4:BQ$11,6,FALSE))</f>
        <v/>
      </c>
      <c r="E9" s="328" t="str">
        <f>IF(B9="","",HLOOKUP(B9,Ventes!BC$4:BQ$11,5,FALSE))</f>
        <v/>
      </c>
      <c r="F9" s="79" t="str">
        <f>IF(B9="","",HLOOKUP(B9,Ventes!BC$4:BQ$11,4,FALSE))</f>
        <v/>
      </c>
      <c r="G9" s="79" t="str">
        <f>IF(B9="","",HLOOKUP(B9,Ventes!BC$4:BQ$11,7,FALSE))</f>
        <v/>
      </c>
    </row>
    <row r="10" spans="1:154" x14ac:dyDescent="0.25">
      <c r="A10" s="78" t="s">
        <v>582</v>
      </c>
      <c r="B10" s="78" t="s">
        <v>587</v>
      </c>
      <c r="C10" s="79" t="e">
        <f>IF(B10="","",HLOOKUP(B10,Ventes!DP$4:DQ$11,3,FALSE))</f>
        <v>#N/A</v>
      </c>
      <c r="D10" s="79" t="e">
        <f>IF(B10="","",HLOOKUP(B10,Ventes!DP$4:DQ$11,6,FALSE))</f>
        <v>#N/A</v>
      </c>
      <c r="E10" s="328" t="e">
        <f>IF(B10="","",HLOOKUP(B10,Ventes!DP$4:DQ$11,5,FALSE))</f>
        <v>#N/A</v>
      </c>
      <c r="F10" s="79" t="e">
        <f>IF(B10="","",HLOOKUP(B10,Ventes!DP$4:DQ$11,4,FALSE))</f>
        <v>#N/A</v>
      </c>
      <c r="G10" s="79" t="e">
        <f>IF(B10="","",HLOOKUP(B10,Ventes!DP$4:DQ$11,7,FALSE))</f>
        <v>#N/A</v>
      </c>
    </row>
    <row r="11" spans="1:154" x14ac:dyDescent="0.25">
      <c r="A11" s="78" t="s">
        <v>600</v>
      </c>
      <c r="B11" s="78"/>
      <c r="C11" s="79"/>
      <c r="D11" s="79"/>
      <c r="E11" s="328"/>
      <c r="F11" s="79"/>
      <c r="G11" s="79"/>
    </row>
    <row r="12" spans="1:154" x14ac:dyDescent="0.25">
      <c r="A12" s="78" t="s">
        <v>68</v>
      </c>
      <c r="B12" s="78"/>
      <c r="C12" s="79" t="str">
        <f>IF(B12="","",HLOOKUP(B12,Ventes!DP$4:GK$11,3,FALSE))</f>
        <v/>
      </c>
      <c r="D12" s="79" t="str">
        <f>IF(B12="","",HLOOKUP(B12,Ventes!DP$4:GK$11,6,FALSE))</f>
        <v/>
      </c>
      <c r="E12" s="79" t="str">
        <f>IF(B12="","",HLOOKUP(B12,Ventes!DP$4:GK$11,5,FALSE))</f>
        <v/>
      </c>
      <c r="F12" s="79" t="str">
        <f>IF(B12="","",HLOOKUP(B12,Ventes!DP$4:GK$11,4,FALSE))</f>
        <v/>
      </c>
      <c r="G12" s="79" t="str">
        <f>IF(B12="","",HLOOKUP(B12,Ventes!DP$4:GK$11,7,FALSE))</f>
        <v/>
      </c>
    </row>
    <row r="13" spans="1:154" x14ac:dyDescent="0.25">
      <c r="C13" s="76"/>
      <c r="D13" s="76"/>
      <c r="E13" s="76"/>
      <c r="F13" s="76"/>
      <c r="G13" s="76"/>
    </row>
    <row r="14" spans="1:154" x14ac:dyDescent="0.25">
      <c r="B14" s="85" t="s">
        <v>67</v>
      </c>
      <c r="C14" s="86" t="e">
        <f>SUM(C4:C13)</f>
        <v>#N/A</v>
      </c>
      <c r="D14" s="86" t="e">
        <f>SUM(D4:D13)</f>
        <v>#N/A</v>
      </c>
      <c r="E14" s="329" t="e">
        <f>D14/C14</f>
        <v>#N/A</v>
      </c>
      <c r="F14" s="86" t="e">
        <f>SUM(F4:F13)</f>
        <v>#N/A</v>
      </c>
      <c r="G14" s="86" t="e">
        <f>SUM(G4:G13)</f>
        <v>#N/A</v>
      </c>
    </row>
    <row r="15" spans="1:154" x14ac:dyDescent="0.25">
      <c r="B15" s="85" t="s">
        <v>66</v>
      </c>
      <c r="C15" s="86">
        <f>IF(COUNTIF(B8,"*Bac*")=1,500,100)</f>
        <v>500</v>
      </c>
      <c r="D15" s="76"/>
      <c r="E15" s="76"/>
      <c r="F15" s="76"/>
      <c r="G15" s="76"/>
    </row>
    <row r="16" spans="1:154" x14ac:dyDescent="0.25">
      <c r="B16" s="85" t="s">
        <v>73</v>
      </c>
      <c r="C16" s="86" t="e">
        <f>SUM(C14:C15)</f>
        <v>#N/A</v>
      </c>
    </row>
    <row r="20" spans="1:7" x14ac:dyDescent="0.25">
      <c r="A20" s="84" t="s">
        <v>78</v>
      </c>
    </row>
    <row r="21" spans="1:7" x14ac:dyDescent="0.25">
      <c r="A21" s="77" t="s">
        <v>61</v>
      </c>
      <c r="B21" s="77" t="s">
        <v>62</v>
      </c>
      <c r="C21" s="77" t="s">
        <v>63</v>
      </c>
      <c r="D21" s="77" t="s">
        <v>65</v>
      </c>
      <c r="E21" s="77" t="s">
        <v>46</v>
      </c>
      <c r="F21" s="77" t="s">
        <v>64</v>
      </c>
      <c r="G21" s="77" t="s">
        <v>57</v>
      </c>
    </row>
    <row r="22" spans="1:7" x14ac:dyDescent="0.25">
      <c r="A22" s="78" t="s">
        <v>59</v>
      </c>
      <c r="B22" s="78" t="s">
        <v>571</v>
      </c>
      <c r="C22" s="79" t="e">
        <f>IF(B22="","",HLOOKUP(B22,Ventes!C$4:N$11,3,FALSE))</f>
        <v>#N/A</v>
      </c>
      <c r="D22" s="79" t="e">
        <f>IF(B22="","",HLOOKUP(B22,Ventes!C$4:N$11,6,FALSE))</f>
        <v>#N/A</v>
      </c>
      <c r="E22" s="328" t="e">
        <f>IF(B22="","",HLOOKUP(B22,Ventes!C$4:N$11,5,FALSE))</f>
        <v>#N/A</v>
      </c>
      <c r="F22" s="79" t="e">
        <f>IF(B22="","",HLOOKUP(B22,Ventes!C$4:N$11,4,FALSE))</f>
        <v>#N/A</v>
      </c>
      <c r="G22" s="79" t="e">
        <f>IF(B22="","",HLOOKUP(B22,Ventes!C$4:N$11,7,FALSE))</f>
        <v>#N/A</v>
      </c>
    </row>
    <row r="23" spans="1:7" x14ac:dyDescent="0.25">
      <c r="A23" s="78" t="s">
        <v>0</v>
      </c>
      <c r="B23" s="78" t="s">
        <v>50</v>
      </c>
      <c r="C23" s="79" t="e">
        <f>IF(B23="","",HLOOKUP(B23,Ventes!O$4:Q$11,3,FALSE))</f>
        <v>#N/A</v>
      </c>
      <c r="D23" s="79" t="e">
        <f>IF(B23="","",HLOOKUP(B23,Ventes!O$4:Q$11,6,FALSE))</f>
        <v>#N/A</v>
      </c>
      <c r="E23" s="328" t="e">
        <f>IF(B23="","",HLOOKUP(B23,Ventes!O$4:Q$11,5,FALSE))</f>
        <v>#N/A</v>
      </c>
      <c r="F23" s="79" t="e">
        <f>IF(B23="","",HLOOKUP(B23,Ventes!O$4:Q$11,4,FALSE))</f>
        <v>#N/A</v>
      </c>
      <c r="G23" s="79" t="e">
        <f>IF(B23="","",HLOOKUP(B23,Ventes!O$4:Q$11,7,FALSE))</f>
        <v>#N/A</v>
      </c>
    </row>
    <row r="24" spans="1:7" x14ac:dyDescent="0.25">
      <c r="A24" s="78" t="s">
        <v>60</v>
      </c>
      <c r="B24" s="78" t="s">
        <v>52</v>
      </c>
      <c r="C24" s="79" t="e">
        <f>IF(B24="","",HLOOKUP(B24,Ventes!R$4:U$11,3,FALSE))</f>
        <v>#N/A</v>
      </c>
      <c r="D24" s="79" t="e">
        <f>IF(B24="","",HLOOKUP(B24,Ventes!R$4:U$11,6,FALSE))</f>
        <v>#N/A</v>
      </c>
      <c r="E24" s="328" t="e">
        <f>IF(B24="","",HLOOKUP(B24,Ventes!R$4:U$11,5,FALSE))</f>
        <v>#N/A</v>
      </c>
      <c r="F24" s="79" t="e">
        <f>IF(B24="","",HLOOKUP(B24,Ventes!R$4:U$11,4,FALSE))</f>
        <v>#N/A</v>
      </c>
      <c r="G24" s="79" t="e">
        <f>IF(B24="","",HLOOKUP(B24,Ventes!R$4:U$11,7,FALSE))</f>
        <v>#N/A</v>
      </c>
    </row>
    <row r="25" spans="1:7" x14ac:dyDescent="0.25">
      <c r="A25" s="78" t="s">
        <v>70</v>
      </c>
      <c r="B25" s="78" t="s">
        <v>99</v>
      </c>
      <c r="C25" s="79" t="e">
        <f>IF(B25="","",HLOOKUP(B25,Ventes!AE$4:BB$11,3,FALSE))</f>
        <v>#N/A</v>
      </c>
      <c r="D25" s="79" t="e">
        <f>IF(B25="","",HLOOKUP(B25,Ventes!AE$4:BB$11,6,FALSE))</f>
        <v>#N/A</v>
      </c>
      <c r="E25" s="328" t="e">
        <f>IF(B25="","",HLOOKUP(B25,Ventes!AE$4:BB$11,5,FALSE))</f>
        <v>#N/A</v>
      </c>
      <c r="F25" s="79" t="e">
        <f>IF(B25="","",HLOOKUP(B25,Ventes!AE$4:BB$11,4,FALSE))</f>
        <v>#N/A</v>
      </c>
      <c r="G25" s="79" t="e">
        <f>IF(B25="","",HLOOKUP(B25,Ventes!AE$4:BB$11,7,FALSE))</f>
        <v>#N/A</v>
      </c>
    </row>
    <row r="26" spans="1:7" x14ac:dyDescent="0.25">
      <c r="A26" s="78" t="s">
        <v>72</v>
      </c>
      <c r="B26" s="78"/>
      <c r="C26" s="79" t="str">
        <f>IF(B26="","",HLOOKUP(B26,Ventes!DC$4:DL$11,3,FALSE))</f>
        <v/>
      </c>
      <c r="D26" s="79" t="str">
        <f>IF(B26="","",HLOOKUP(B26,Ventes!DC$4:DL$11,6,FALSE))</f>
        <v/>
      </c>
      <c r="E26" s="328" t="str">
        <f>IF(B26="","",HLOOKUP(B26,Ventes!DC$4:DL$11,5,FALSE))</f>
        <v/>
      </c>
      <c r="F26" s="79" t="str">
        <f>IF(B26="","",HLOOKUP(B26,Ventes!DC$4:DL$11,4,FALSE))</f>
        <v/>
      </c>
      <c r="G26" s="79" t="str">
        <f>IF(B26="","",HLOOKUP(B26,Ventes!DC$4:DL$11,7,FALSE))</f>
        <v/>
      </c>
    </row>
    <row r="27" spans="1:7" x14ac:dyDescent="0.25">
      <c r="A27" s="78" t="s">
        <v>71</v>
      </c>
      <c r="B27" s="78" t="s">
        <v>27</v>
      </c>
      <c r="C27" s="79" t="e">
        <f>IF(B27="","",HLOOKUP(B27,Ventes!BC$4:BQ$11,3,FALSE))</f>
        <v>#N/A</v>
      </c>
      <c r="D27" s="79" t="e">
        <f>IF(B27="","",HLOOKUP(B27,Ventes!BC$4:BQ$11,6,FALSE))</f>
        <v>#N/A</v>
      </c>
      <c r="E27" s="328" t="e">
        <f>IF(B27="","",HLOOKUP(B27,Ventes!BC$4:BQ$11,5,FALSE))</f>
        <v>#N/A</v>
      </c>
      <c r="F27" s="79" t="e">
        <f>IF(B27="","",HLOOKUP(B27,Ventes!BC$4:BQ$11,4,FALSE))</f>
        <v>#N/A</v>
      </c>
      <c r="G27" s="79" t="e">
        <f>IF(B27="","",HLOOKUP(B27,Ventes!BC$4:BQ$11,7,FALSE))</f>
        <v>#N/A</v>
      </c>
    </row>
    <row r="28" spans="1:7" x14ac:dyDescent="0.25">
      <c r="A28" s="78" t="s">
        <v>582</v>
      </c>
      <c r="B28" s="78"/>
      <c r="C28" s="79" t="str">
        <f>IF(B28="","",HLOOKUP(B28,Ventes!DP$4:DQ$11,3,FALSE))</f>
        <v/>
      </c>
      <c r="D28" s="79" t="str">
        <f>IF(B28="","",HLOOKUP(B28,Ventes!DP$4:DQ$11,6,FALSE))</f>
        <v/>
      </c>
      <c r="E28" s="328" t="str">
        <f>IF(B28="","",HLOOKUP(B28,Ventes!DP$4:DQ$11,5,FALSE))</f>
        <v/>
      </c>
      <c r="F28" s="79" t="str">
        <f>IF(B28="","",HLOOKUP(B28,Ventes!DP$4:DQ$11,4,FALSE))</f>
        <v/>
      </c>
      <c r="G28" s="79" t="str">
        <f>IF(B28="","",HLOOKUP(B28,Ventes!DP$4:DQ$11,7,FALSE))</f>
        <v/>
      </c>
    </row>
    <row r="29" spans="1:7" x14ac:dyDescent="0.25">
      <c r="A29" s="78" t="s">
        <v>600</v>
      </c>
      <c r="B29" s="78"/>
      <c r="C29" s="79"/>
      <c r="D29" s="79"/>
      <c r="E29" s="328"/>
      <c r="F29" s="79"/>
      <c r="G29" s="79"/>
    </row>
    <row r="30" spans="1:7" x14ac:dyDescent="0.25">
      <c r="A30" s="78" t="s">
        <v>68</v>
      </c>
      <c r="B30" s="78"/>
      <c r="C30" s="79" t="str">
        <f>IF(B30="","",HLOOKUP(B30,Ventes!DP$4:GK$11,3,FALSE))</f>
        <v/>
      </c>
      <c r="D30" s="79" t="str">
        <f>IF(B30="","",HLOOKUP(B30,Ventes!DP$4:GK$11,6,FALSE))</f>
        <v/>
      </c>
      <c r="E30" s="79" t="str">
        <f>IF(B30="","",HLOOKUP(B30,Ventes!DP$4:GK$11,5,FALSE))</f>
        <v/>
      </c>
      <c r="F30" s="79" t="str">
        <f>IF(B30="","",HLOOKUP(B30,Ventes!DP$4:GK$11,4,FALSE))</f>
        <v/>
      </c>
      <c r="G30" s="79" t="str">
        <f>IF(B30="","",HLOOKUP(B30,Ventes!DP$4:GK$11,7,FALSE))</f>
        <v/>
      </c>
    </row>
    <row r="31" spans="1:7" x14ac:dyDescent="0.25">
      <c r="C31" s="76"/>
      <c r="D31" s="76"/>
      <c r="E31" s="76"/>
      <c r="F31" s="76"/>
      <c r="G31" s="76"/>
    </row>
    <row r="32" spans="1:7" x14ac:dyDescent="0.25">
      <c r="B32" s="85" t="s">
        <v>67</v>
      </c>
      <c r="C32" s="86" t="e">
        <f>SUM(C22:C31)</f>
        <v>#N/A</v>
      </c>
      <c r="D32" s="86" t="e">
        <f>SUM(D22:D31)</f>
        <v>#N/A</v>
      </c>
      <c r="E32" s="329" t="e">
        <f>D32/C32</f>
        <v>#N/A</v>
      </c>
      <c r="F32" s="86" t="e">
        <f>SUM(F22:F31)</f>
        <v>#N/A</v>
      </c>
      <c r="G32" s="86" t="e">
        <f>SUM(G22:G31)</f>
        <v>#N/A</v>
      </c>
    </row>
    <row r="33" spans="1:7" x14ac:dyDescent="0.25">
      <c r="B33" s="85" t="s">
        <v>66</v>
      </c>
      <c r="C33" s="86">
        <f>IF(COUNTIF(B26,"*Bac*")=1,500,100)</f>
        <v>100</v>
      </c>
      <c r="D33" s="76"/>
      <c r="E33" s="76"/>
      <c r="F33" s="76"/>
      <c r="G33" s="76"/>
    </row>
    <row r="34" spans="1:7" x14ac:dyDescent="0.25">
      <c r="B34" s="85" t="s">
        <v>73</v>
      </c>
      <c r="C34" s="86" t="e">
        <f>SUM(C32:C33)</f>
        <v>#N/A</v>
      </c>
    </row>
    <row r="37" spans="1:7" x14ac:dyDescent="0.25">
      <c r="A37" s="84" t="s">
        <v>84</v>
      </c>
    </row>
    <row r="38" spans="1:7" x14ac:dyDescent="0.25">
      <c r="A38" s="77" t="s">
        <v>61</v>
      </c>
      <c r="B38" s="77" t="s">
        <v>62</v>
      </c>
      <c r="C38" s="77" t="s">
        <v>63</v>
      </c>
      <c r="D38" s="77" t="s">
        <v>65</v>
      </c>
      <c r="E38" s="77" t="s">
        <v>46</v>
      </c>
      <c r="F38" s="77" t="s">
        <v>64</v>
      </c>
      <c r="G38" s="77" t="s">
        <v>57</v>
      </c>
    </row>
    <row r="39" spans="1:7" x14ac:dyDescent="0.25">
      <c r="A39" s="78" t="s">
        <v>59</v>
      </c>
      <c r="B39" s="78" t="s">
        <v>120</v>
      </c>
      <c r="C39" s="79" t="e">
        <f>IF(B39="","",HLOOKUP(B39,Ventes!C$4:N$11,3,FALSE))</f>
        <v>#N/A</v>
      </c>
      <c r="D39" s="79" t="e">
        <f>IF(B39="","",HLOOKUP(B39,Ventes!C$4:N$11,6,FALSE))</f>
        <v>#N/A</v>
      </c>
      <c r="E39" s="328" t="e">
        <f>IF(B39="","",HLOOKUP(B39,Ventes!C$4:N$11,5,FALSE))</f>
        <v>#N/A</v>
      </c>
      <c r="F39" s="79" t="e">
        <f>IF(B39="","",HLOOKUP(B39,Ventes!C$4:N$11,4,FALSE))</f>
        <v>#N/A</v>
      </c>
      <c r="G39" s="79" t="e">
        <f>IF(B39="","",HLOOKUP(B39,Ventes!C$4:N$11,7,FALSE))</f>
        <v>#N/A</v>
      </c>
    </row>
    <row r="40" spans="1:7" x14ac:dyDescent="0.25">
      <c r="A40" s="78" t="s">
        <v>0</v>
      </c>
      <c r="B40" s="78" t="s">
        <v>50</v>
      </c>
      <c r="C40" s="79" t="e">
        <f>IF(B40="","",HLOOKUP(B40,Ventes!O$4:Q$11,3,FALSE))</f>
        <v>#N/A</v>
      </c>
      <c r="D40" s="79" t="e">
        <f>IF(B40="","",HLOOKUP(B40,Ventes!O$4:Q$11,6,FALSE))</f>
        <v>#N/A</v>
      </c>
      <c r="E40" s="328" t="e">
        <f>IF(B40="","",HLOOKUP(B40,Ventes!O$4:Q$11,5,FALSE))</f>
        <v>#N/A</v>
      </c>
      <c r="F40" s="79" t="e">
        <f>IF(B40="","",HLOOKUP(B40,Ventes!O$4:Q$11,4,FALSE))</f>
        <v>#N/A</v>
      </c>
      <c r="G40" s="79" t="e">
        <f>IF(B40="","",HLOOKUP(B40,Ventes!O$4:Q$11,7,FALSE))</f>
        <v>#N/A</v>
      </c>
    </row>
    <row r="41" spans="1:7" x14ac:dyDescent="0.25">
      <c r="A41" s="78" t="s">
        <v>60</v>
      </c>
      <c r="B41" s="78" t="s">
        <v>52</v>
      </c>
      <c r="C41" s="79" t="e">
        <f>IF(B41="","",HLOOKUP(B41,Ventes!R$4:U$11,3,FALSE))</f>
        <v>#N/A</v>
      </c>
      <c r="D41" s="79" t="e">
        <f>IF(B41="","",HLOOKUP(B41,Ventes!R$4:U$11,6,FALSE))</f>
        <v>#N/A</v>
      </c>
      <c r="E41" s="328" t="e">
        <f>IF(B41="","",HLOOKUP(B41,Ventes!R$4:U$11,5,FALSE))</f>
        <v>#N/A</v>
      </c>
      <c r="F41" s="79" t="e">
        <f>IF(B41="","",HLOOKUP(B41,Ventes!R$4:U$11,4,FALSE))</f>
        <v>#N/A</v>
      </c>
      <c r="G41" s="79" t="e">
        <f>IF(B41="","",HLOOKUP(B41,Ventes!R$4:U$11,7,FALSE))</f>
        <v>#N/A</v>
      </c>
    </row>
    <row r="42" spans="1:7" x14ac:dyDescent="0.25">
      <c r="A42" s="78" t="s">
        <v>70</v>
      </c>
      <c r="B42" s="78" t="s">
        <v>95</v>
      </c>
      <c r="C42" s="79" t="e">
        <f>IF(B42="","",HLOOKUP(B42,Ventes!AE$4:BB$11,3,FALSE))</f>
        <v>#N/A</v>
      </c>
      <c r="D42" s="79" t="e">
        <f>IF(B42="","",HLOOKUP(B42,Ventes!AE$4:BB$11,6,FALSE))</f>
        <v>#N/A</v>
      </c>
      <c r="E42" s="328" t="e">
        <f>IF(B42="","",HLOOKUP(B42,Ventes!AE$4:BB$11,5,FALSE))</f>
        <v>#N/A</v>
      </c>
      <c r="F42" s="79" t="e">
        <f>IF(B42="","",HLOOKUP(B42,Ventes!AE$4:BB$11,4,FALSE))</f>
        <v>#N/A</v>
      </c>
      <c r="G42" s="79" t="e">
        <f>IF(B42="","",HLOOKUP(B42,Ventes!AE$4:BB$11,7,FALSE))</f>
        <v>#N/A</v>
      </c>
    </row>
    <row r="43" spans="1:7" x14ac:dyDescent="0.25">
      <c r="A43" s="78" t="s">
        <v>72</v>
      </c>
      <c r="B43" s="78"/>
      <c r="C43" s="79" t="str">
        <f>IF(B43="","",HLOOKUP(B43,Ventes!DC$4:DL$11,3,FALSE))</f>
        <v/>
      </c>
      <c r="D43" s="79" t="str">
        <f>IF(B43="","",HLOOKUP(B43,Ventes!DC$4:DL$11,6,FALSE))</f>
        <v/>
      </c>
      <c r="E43" s="328" t="str">
        <f>IF(B43="","",HLOOKUP(B43,Ventes!DC$4:DL$11,5,FALSE))</f>
        <v/>
      </c>
      <c r="F43" s="79" t="str">
        <f>IF(B43="","",HLOOKUP(B43,Ventes!DC$4:DL$11,4,FALSE))</f>
        <v/>
      </c>
      <c r="G43" s="79" t="str">
        <f>IF(B43="","",HLOOKUP(B43,Ventes!DC$4:DL$11,7,FALSE))</f>
        <v/>
      </c>
    </row>
    <row r="44" spans="1:7" x14ac:dyDescent="0.25">
      <c r="A44" s="78" t="s">
        <v>71</v>
      </c>
      <c r="B44" s="78" t="s">
        <v>30</v>
      </c>
      <c r="C44" s="79" t="e">
        <f>IF(B44="","",HLOOKUP(B44,Ventes!BC$4:BQ$11,3,FALSE))</f>
        <v>#N/A</v>
      </c>
      <c r="D44" s="79" t="e">
        <f>IF(B44="","",HLOOKUP(B44,Ventes!BC$4:BQ$11,6,FALSE))</f>
        <v>#N/A</v>
      </c>
      <c r="E44" s="328" t="e">
        <f>IF(B44="","",HLOOKUP(B44,Ventes!BC$4:BQ$11,5,FALSE))</f>
        <v>#N/A</v>
      </c>
      <c r="F44" s="79" t="e">
        <f>IF(B44="","",HLOOKUP(B44,Ventes!BC$4:BQ$11,4,FALSE))</f>
        <v>#N/A</v>
      </c>
      <c r="G44" s="79" t="e">
        <f>IF(B44="","",HLOOKUP(B44,Ventes!BC$4:BQ$11,7,FALSE))</f>
        <v>#N/A</v>
      </c>
    </row>
    <row r="45" spans="1:7" x14ac:dyDescent="0.25">
      <c r="A45" s="78" t="s">
        <v>582</v>
      </c>
      <c r="B45" s="78"/>
      <c r="C45" s="79" t="str">
        <f>IF(B45="","",HLOOKUP(B45,Ventes!DP$4:DQ$11,3,FALSE))</f>
        <v/>
      </c>
      <c r="D45" s="79" t="str">
        <f>IF(B45="","",HLOOKUP(B45,Ventes!DP$4:DQ$11,6,FALSE))</f>
        <v/>
      </c>
      <c r="E45" s="328" t="str">
        <f>IF(B45="","",HLOOKUP(B45,Ventes!DP$4:DQ$11,5,FALSE))</f>
        <v/>
      </c>
      <c r="F45" s="79" t="str">
        <f>IF(B45="","",HLOOKUP(B45,Ventes!DP$4:DQ$11,4,FALSE))</f>
        <v/>
      </c>
      <c r="G45" s="79" t="str">
        <f>IF(B45="","",HLOOKUP(B45,Ventes!DP$4:DQ$11,7,FALSE))</f>
        <v/>
      </c>
    </row>
    <row r="46" spans="1:7" x14ac:dyDescent="0.25">
      <c r="A46" s="78" t="s">
        <v>600</v>
      </c>
      <c r="B46" s="78"/>
      <c r="C46" s="79"/>
      <c r="D46" s="79"/>
      <c r="E46" s="328"/>
      <c r="F46" s="79"/>
      <c r="G46" s="79"/>
    </row>
    <row r="47" spans="1:7" x14ac:dyDescent="0.25">
      <c r="A47" s="78" t="s">
        <v>68</v>
      </c>
      <c r="B47" s="78"/>
      <c r="C47" s="79" t="str">
        <f>IF(B47="","",HLOOKUP(B47,Ventes!DP$4:GK$11,3,FALSE))</f>
        <v/>
      </c>
      <c r="D47" s="79" t="str">
        <f>IF(B47="","",HLOOKUP(B47,Ventes!DP$4:GK$11,6,FALSE))</f>
        <v/>
      </c>
      <c r="E47" s="79" t="str">
        <f>IF(B47="","",HLOOKUP(B47,Ventes!DP$4:GK$11,5,FALSE))</f>
        <v/>
      </c>
      <c r="F47" s="79" t="str">
        <f>IF(B47="","",HLOOKUP(B47,Ventes!DP$4:GK$11,4,FALSE))</f>
        <v/>
      </c>
      <c r="G47" s="79" t="str">
        <f>IF(B47="","",HLOOKUP(B47,Ventes!DP$4:GK$11,7,FALSE))</f>
        <v/>
      </c>
    </row>
    <row r="48" spans="1:7" x14ac:dyDescent="0.25">
      <c r="C48" s="76"/>
      <c r="D48" s="76"/>
      <c r="E48" s="76"/>
      <c r="F48" s="76"/>
      <c r="G48" s="76"/>
    </row>
    <row r="49" spans="1:7" x14ac:dyDescent="0.25">
      <c r="B49" s="85" t="s">
        <v>67</v>
      </c>
      <c r="C49" s="86" t="e">
        <f>SUM(C39:C48)</f>
        <v>#N/A</v>
      </c>
      <c r="D49" s="86" t="e">
        <f>SUM(D39:D48)</f>
        <v>#N/A</v>
      </c>
      <c r="E49" s="329" t="e">
        <f>D49/C49</f>
        <v>#N/A</v>
      </c>
      <c r="F49" s="86" t="e">
        <f>SUM(F39:F48)</f>
        <v>#N/A</v>
      </c>
      <c r="G49" s="86" t="e">
        <f>SUM(G39:G48)</f>
        <v>#N/A</v>
      </c>
    </row>
    <row r="50" spans="1:7" x14ac:dyDescent="0.25">
      <c r="B50" s="85" t="s">
        <v>66</v>
      </c>
      <c r="C50" s="86">
        <f>IF(COUNTIF(B43,"*Bac*")=1,500,100)</f>
        <v>100</v>
      </c>
      <c r="D50" s="76"/>
      <c r="E50" s="76"/>
      <c r="F50" s="76"/>
      <c r="G50" s="76"/>
    </row>
    <row r="51" spans="1:7" x14ac:dyDescent="0.25">
      <c r="B51" s="85" t="s">
        <v>73</v>
      </c>
      <c r="C51" s="86" t="e">
        <f>SUM(C49:C50)</f>
        <v>#N/A</v>
      </c>
    </row>
    <row r="54" spans="1:7" x14ac:dyDescent="0.25">
      <c r="A54" s="84" t="s">
        <v>85</v>
      </c>
    </row>
    <row r="55" spans="1:7" x14ac:dyDescent="0.25">
      <c r="A55" s="77" t="s">
        <v>61</v>
      </c>
      <c r="B55" s="77" t="s">
        <v>62</v>
      </c>
      <c r="C55" s="77" t="s">
        <v>63</v>
      </c>
      <c r="D55" s="77" t="s">
        <v>65</v>
      </c>
      <c r="E55" s="77" t="s">
        <v>46</v>
      </c>
      <c r="F55" s="77" t="s">
        <v>64</v>
      </c>
      <c r="G55" s="77" t="s">
        <v>57</v>
      </c>
    </row>
    <row r="56" spans="1:7" x14ac:dyDescent="0.25">
      <c r="A56" s="78" t="s">
        <v>59</v>
      </c>
      <c r="B56" s="78" t="s">
        <v>120</v>
      </c>
      <c r="C56" s="79" t="e">
        <f>IF(B56="","",HLOOKUP(B56,Ventes!C$4:N$11,3,FALSE))</f>
        <v>#N/A</v>
      </c>
      <c r="D56" s="79" t="e">
        <f>IF(B56="","",HLOOKUP(B56,Ventes!C$4:N$11,6,FALSE))</f>
        <v>#N/A</v>
      </c>
      <c r="E56" s="328" t="e">
        <f>IF(B56="","",HLOOKUP(B56,Ventes!C$4:N$11,5,FALSE))</f>
        <v>#N/A</v>
      </c>
      <c r="F56" s="79" t="e">
        <f>IF(B56="","",HLOOKUP(B56,Ventes!C$4:N$11,4,FALSE))</f>
        <v>#N/A</v>
      </c>
      <c r="G56" s="79" t="e">
        <f>IF(B56="","",HLOOKUP(B56,Ventes!C$4:N$11,7,FALSE))</f>
        <v>#N/A</v>
      </c>
    </row>
    <row r="57" spans="1:7" x14ac:dyDescent="0.25">
      <c r="A57" s="78" t="s">
        <v>0</v>
      </c>
      <c r="B57" s="78" t="s">
        <v>50</v>
      </c>
      <c r="C57" s="79" t="e">
        <f>IF(B57="","",HLOOKUP(B57,Ventes!O$4:Q$11,3,FALSE))</f>
        <v>#N/A</v>
      </c>
      <c r="D57" s="79" t="e">
        <f>IF(B57="","",HLOOKUP(B57,Ventes!O$4:Q$11,6,FALSE))</f>
        <v>#N/A</v>
      </c>
      <c r="E57" s="328" t="e">
        <f>IF(B57="","",HLOOKUP(B57,Ventes!O$4:Q$11,5,FALSE))</f>
        <v>#N/A</v>
      </c>
      <c r="F57" s="79" t="e">
        <f>IF(B57="","",HLOOKUP(B57,Ventes!O$4:Q$11,4,FALSE))</f>
        <v>#N/A</v>
      </c>
      <c r="G57" s="79" t="e">
        <f>IF(B57="","",HLOOKUP(B57,Ventes!O$4:Q$11,7,FALSE))</f>
        <v>#N/A</v>
      </c>
    </row>
    <row r="58" spans="1:7" x14ac:dyDescent="0.25">
      <c r="A58" s="78" t="s">
        <v>60</v>
      </c>
      <c r="B58" s="78" t="s">
        <v>52</v>
      </c>
      <c r="C58" s="79" t="e">
        <f>IF(B58="","",HLOOKUP(B58,Ventes!R$4:U$11,3,FALSE))</f>
        <v>#N/A</v>
      </c>
      <c r="D58" s="79" t="e">
        <f>IF(B58="","",HLOOKUP(B58,Ventes!R$4:U$11,6,FALSE))</f>
        <v>#N/A</v>
      </c>
      <c r="E58" s="328" t="e">
        <f>IF(B58="","",HLOOKUP(B58,Ventes!R$4:U$11,5,FALSE))</f>
        <v>#N/A</v>
      </c>
      <c r="F58" s="79" t="e">
        <f>IF(B58="","",HLOOKUP(B58,Ventes!R$4:U$11,4,FALSE))</f>
        <v>#N/A</v>
      </c>
      <c r="G58" s="79" t="e">
        <f>IF(B58="","",HLOOKUP(B58,Ventes!R$4:U$11,7,FALSE))</f>
        <v>#N/A</v>
      </c>
    </row>
    <row r="59" spans="1:7" x14ac:dyDescent="0.25">
      <c r="A59" s="78" t="s">
        <v>70</v>
      </c>
      <c r="B59" s="78" t="s">
        <v>102</v>
      </c>
      <c r="C59" s="79" t="e">
        <f>IF(B59="","",HLOOKUP(B59,Ventes!AE$4:BB$11,3,FALSE))</f>
        <v>#N/A</v>
      </c>
      <c r="D59" s="79" t="e">
        <f>IF(B59="","",HLOOKUP(B59,Ventes!AE$4:BB$11,6,FALSE))</f>
        <v>#N/A</v>
      </c>
      <c r="E59" s="328" t="e">
        <f>IF(B59="","",HLOOKUP(B59,Ventes!AE$4:BB$11,5,FALSE))</f>
        <v>#N/A</v>
      </c>
      <c r="F59" s="79" t="e">
        <f>IF(B59="","",HLOOKUP(B59,Ventes!AE$4:BB$11,4,FALSE))</f>
        <v>#N/A</v>
      </c>
      <c r="G59" s="79" t="e">
        <f>IF(B59="","",HLOOKUP(B59,Ventes!AE$4:BB$11,7,FALSE))</f>
        <v>#N/A</v>
      </c>
    </row>
    <row r="60" spans="1:7" x14ac:dyDescent="0.25">
      <c r="A60" s="78" t="s">
        <v>72</v>
      </c>
      <c r="B60" s="78"/>
      <c r="C60" s="79" t="str">
        <f>IF(B60="","",HLOOKUP(B60,Ventes!DC$4:DL$11,3,FALSE))</f>
        <v/>
      </c>
      <c r="D60" s="79" t="str">
        <f>IF(B60="","",HLOOKUP(B60,Ventes!DC$4:DL$11,6,FALSE))</f>
        <v/>
      </c>
      <c r="E60" s="328" t="str">
        <f>IF(B60="","",HLOOKUP(B60,Ventes!DC$4:DL$11,5,FALSE))</f>
        <v/>
      </c>
      <c r="F60" s="79" t="str">
        <f>IF(B60="","",HLOOKUP(B60,Ventes!DC$4:DL$11,4,FALSE))</f>
        <v/>
      </c>
      <c r="G60" s="79" t="str">
        <f>IF(B60="","",HLOOKUP(B60,Ventes!DC$4:DL$11,7,FALSE))</f>
        <v/>
      </c>
    </row>
    <row r="61" spans="1:7" x14ac:dyDescent="0.25">
      <c r="A61" s="78" t="s">
        <v>71</v>
      </c>
      <c r="B61" s="78" t="s">
        <v>33</v>
      </c>
      <c r="C61" s="79" t="e">
        <f>IF(B61="","",HLOOKUP(B61,Ventes!BC$4:BQ$11,3,FALSE))</f>
        <v>#N/A</v>
      </c>
      <c r="D61" s="79" t="e">
        <f>IF(B61="","",HLOOKUP(B61,Ventes!BC$4:BQ$11,6,FALSE))</f>
        <v>#N/A</v>
      </c>
      <c r="E61" s="328" t="e">
        <f>IF(B61="","",HLOOKUP(B61,Ventes!BC$4:BQ$11,5,FALSE))</f>
        <v>#N/A</v>
      </c>
      <c r="F61" s="79" t="e">
        <f>IF(B61="","",HLOOKUP(B61,Ventes!BC$4:BQ$11,4,FALSE))</f>
        <v>#N/A</v>
      </c>
      <c r="G61" s="79" t="e">
        <f>IF(B61="","",HLOOKUP(B61,Ventes!BC$4:BQ$11,7,FALSE))</f>
        <v>#N/A</v>
      </c>
    </row>
    <row r="62" spans="1:7" x14ac:dyDescent="0.25">
      <c r="A62" s="78" t="s">
        <v>582</v>
      </c>
      <c r="B62" s="78"/>
      <c r="C62" s="79" t="str">
        <f>IF(B62="","",HLOOKUP(B62,Ventes!DP$4:DQ$11,3,FALSE))</f>
        <v/>
      </c>
      <c r="D62" s="79" t="str">
        <f>IF(B62="","",HLOOKUP(B62,Ventes!DP$4:DQ$11,6,FALSE))</f>
        <v/>
      </c>
      <c r="E62" s="328" t="str">
        <f>IF(B62="","",HLOOKUP(B62,Ventes!DP$4:DQ$11,5,FALSE))</f>
        <v/>
      </c>
      <c r="F62" s="79" t="str">
        <f>IF(B62="","",HLOOKUP(B62,Ventes!DP$4:DQ$11,4,FALSE))</f>
        <v/>
      </c>
      <c r="G62" s="79" t="str">
        <f>IF(B62="","",HLOOKUP(B62,Ventes!DP$4:DQ$11,7,FALSE))</f>
        <v/>
      </c>
    </row>
    <row r="63" spans="1:7" x14ac:dyDescent="0.25">
      <c r="A63" s="78" t="s">
        <v>600</v>
      </c>
      <c r="B63" s="78"/>
      <c r="C63" s="79"/>
      <c r="D63" s="79"/>
      <c r="E63" s="328"/>
      <c r="F63" s="79"/>
      <c r="G63" s="79"/>
    </row>
    <row r="64" spans="1:7" x14ac:dyDescent="0.25">
      <c r="A64" s="78" t="s">
        <v>68</v>
      </c>
      <c r="B64" s="78"/>
      <c r="C64" s="79" t="str">
        <f>IF(B64="","",HLOOKUP(B64,Ventes!DP$4:GK$11,3,FALSE))</f>
        <v/>
      </c>
      <c r="D64" s="79" t="str">
        <f>IF(B64="","",HLOOKUP(B64,Ventes!DP$4:GK$11,6,FALSE))</f>
        <v/>
      </c>
      <c r="E64" s="79" t="str">
        <f>IF(B64="","",HLOOKUP(B64,Ventes!DP$4:GK$11,5,FALSE))</f>
        <v/>
      </c>
      <c r="F64" s="79" t="str">
        <f>IF(B64="","",HLOOKUP(B64,Ventes!DP$4:GK$11,4,FALSE))</f>
        <v/>
      </c>
      <c r="G64" s="79" t="str">
        <f>IF(B64="","",HLOOKUP(B64,Ventes!DP$4:GK$11,7,FALSE))</f>
        <v/>
      </c>
    </row>
    <row r="65" spans="1:7" x14ac:dyDescent="0.25">
      <c r="C65" s="76"/>
      <c r="D65" s="76"/>
      <c r="E65" s="76"/>
      <c r="F65" s="76"/>
      <c r="G65" s="76"/>
    </row>
    <row r="66" spans="1:7" x14ac:dyDescent="0.25">
      <c r="B66" s="85" t="s">
        <v>67</v>
      </c>
      <c r="C66" s="86" t="e">
        <f>SUM(C56:C65)</f>
        <v>#N/A</v>
      </c>
      <c r="D66" s="86" t="e">
        <f>SUM(D56:D65)</f>
        <v>#N/A</v>
      </c>
      <c r="E66" s="329" t="e">
        <f>D66/C66</f>
        <v>#N/A</v>
      </c>
      <c r="F66" s="86" t="e">
        <f>SUM(F56:F65)</f>
        <v>#N/A</v>
      </c>
      <c r="G66" s="86" t="e">
        <f>SUM(G56:G65)</f>
        <v>#N/A</v>
      </c>
    </row>
    <row r="67" spans="1:7" x14ac:dyDescent="0.25">
      <c r="B67" s="85" t="s">
        <v>66</v>
      </c>
      <c r="C67" s="86">
        <f>IF(COUNTIF(B60,"*Bac*")=1,500,100)</f>
        <v>100</v>
      </c>
      <c r="D67" s="76"/>
      <c r="E67" s="76"/>
      <c r="F67" s="76"/>
      <c r="G67" s="76"/>
    </row>
    <row r="68" spans="1:7" x14ac:dyDescent="0.25">
      <c r="B68" s="85" t="s">
        <v>73</v>
      </c>
      <c r="C68" s="86" t="e">
        <f>SUM(C66:C67)</f>
        <v>#N/A</v>
      </c>
    </row>
    <row r="74" spans="1:7" x14ac:dyDescent="0.25">
      <c r="A74" s="84" t="s">
        <v>79</v>
      </c>
    </row>
    <row r="75" spans="1:7" x14ac:dyDescent="0.25">
      <c r="A75" s="77" t="s">
        <v>61</v>
      </c>
      <c r="B75" s="77" t="s">
        <v>62</v>
      </c>
      <c r="C75" s="77" t="s">
        <v>63</v>
      </c>
      <c r="D75" s="77" t="s">
        <v>65</v>
      </c>
      <c r="E75" s="77" t="s">
        <v>46</v>
      </c>
      <c r="F75" s="77" t="s">
        <v>64</v>
      </c>
      <c r="G75" s="77" t="s">
        <v>57</v>
      </c>
    </row>
    <row r="76" spans="1:7" x14ac:dyDescent="0.25">
      <c r="A76" s="78" t="s">
        <v>59</v>
      </c>
      <c r="B76" s="78" t="s">
        <v>571</v>
      </c>
      <c r="C76" s="79" t="e">
        <f>IF(B76="","",HLOOKUP(B76,Ventes!C$4:N$11,3,FALSE))</f>
        <v>#N/A</v>
      </c>
      <c r="D76" s="79" t="e">
        <f>IF(B76="","",HLOOKUP(B76,Ventes!C$4:N$11,6,FALSE))</f>
        <v>#N/A</v>
      </c>
      <c r="E76" s="328" t="e">
        <f>IF(B76="","",HLOOKUP(B76,Ventes!C$4:N$11,5,FALSE))</f>
        <v>#N/A</v>
      </c>
      <c r="F76" s="79" t="e">
        <f>IF(B76="","",HLOOKUP(B76,Ventes!C$4:N$11,4,FALSE))</f>
        <v>#N/A</v>
      </c>
      <c r="G76" s="79" t="e">
        <f>IF(B76="","",HLOOKUP(B76,Ventes!C$4:N$11,7,FALSE))</f>
        <v>#N/A</v>
      </c>
    </row>
    <row r="77" spans="1:7" x14ac:dyDescent="0.25">
      <c r="A77" s="78" t="s">
        <v>0</v>
      </c>
      <c r="B77" s="78" t="s">
        <v>50</v>
      </c>
      <c r="C77" s="79" t="e">
        <f>IF(B77="","",HLOOKUP(B77,Ventes!O$4:Q$11,3,FALSE))</f>
        <v>#N/A</v>
      </c>
      <c r="D77" s="79" t="e">
        <f>IF(B77="","",HLOOKUP(B77,Ventes!O$4:Q$11,6,FALSE))</f>
        <v>#N/A</v>
      </c>
      <c r="E77" s="328" t="e">
        <f>IF(B77="","",HLOOKUP(B77,Ventes!O$4:Q$11,5,FALSE))</f>
        <v>#N/A</v>
      </c>
      <c r="F77" s="79" t="e">
        <f>IF(B77="","",HLOOKUP(B77,Ventes!O$4:Q$11,4,FALSE))</f>
        <v>#N/A</v>
      </c>
      <c r="G77" s="79" t="e">
        <f>IF(B77="","",HLOOKUP(B77,Ventes!O$4:Q$11,7,FALSE))</f>
        <v>#N/A</v>
      </c>
    </row>
    <row r="78" spans="1:7" x14ac:dyDescent="0.25">
      <c r="A78" s="78" t="s">
        <v>60</v>
      </c>
      <c r="B78" s="78" t="s">
        <v>53</v>
      </c>
      <c r="C78" s="79" t="e">
        <f>IF(B78="","",HLOOKUP(B78,Ventes!R$4:U$11,3,FALSE))</f>
        <v>#N/A</v>
      </c>
      <c r="D78" s="79" t="e">
        <f>IF(B78="","",HLOOKUP(B78,Ventes!R$4:U$11,6,FALSE))</f>
        <v>#N/A</v>
      </c>
      <c r="E78" s="328" t="e">
        <f>IF(B78="","",HLOOKUP(B78,Ventes!R$4:U$11,5,FALSE))</f>
        <v>#N/A</v>
      </c>
      <c r="F78" s="79" t="e">
        <f>IF(B78="","",HLOOKUP(B78,Ventes!R$4:U$11,4,FALSE))</f>
        <v>#N/A</v>
      </c>
      <c r="G78" s="79" t="e">
        <f>IF(B78="","",HLOOKUP(B78,Ventes!R$4:U$11,7,FALSE))</f>
        <v>#N/A</v>
      </c>
    </row>
    <row r="79" spans="1:7" x14ac:dyDescent="0.25">
      <c r="A79" s="78" t="s">
        <v>70</v>
      </c>
      <c r="B79" s="78"/>
      <c r="C79" s="79" t="str">
        <f>IF(B79="","",HLOOKUP(B79,Ventes!AE$4:BB$11,3,FALSE))</f>
        <v/>
      </c>
      <c r="D79" s="79" t="str">
        <f>IF(B79="","",HLOOKUP(B79,Ventes!AE$4:BB$11,6,FALSE))</f>
        <v/>
      </c>
      <c r="E79" s="328" t="str">
        <f>IF(B79="","",HLOOKUP(B79,Ventes!AE$4:BB$11,5,FALSE))</f>
        <v/>
      </c>
      <c r="F79" s="79" t="str">
        <f>IF(B79="","",HLOOKUP(B79,Ventes!AE$4:BB$11,4,FALSE))</f>
        <v/>
      </c>
      <c r="G79" s="79" t="str">
        <f>IF(B79="","",HLOOKUP(B79,Ventes!AE$4:BB$11,7,FALSE))</f>
        <v/>
      </c>
    </row>
    <row r="80" spans="1:7" x14ac:dyDescent="0.25">
      <c r="A80" s="78" t="s">
        <v>72</v>
      </c>
      <c r="B80" s="78" t="s">
        <v>56</v>
      </c>
      <c r="C80" s="79" t="e">
        <f>IF(B80="","",HLOOKUP(B80,Ventes!DC$4:DL$11,3,FALSE))</f>
        <v>#N/A</v>
      </c>
      <c r="D80" s="79" t="e">
        <f>IF(B80="","",HLOOKUP(B80,Ventes!DC$4:DL$11,6,FALSE))</f>
        <v>#N/A</v>
      </c>
      <c r="E80" s="328" t="e">
        <f>IF(B80="","",HLOOKUP(B80,Ventes!DC$4:DL$11,5,FALSE))</f>
        <v>#N/A</v>
      </c>
      <c r="F80" s="79" t="e">
        <f>IF(B80="","",HLOOKUP(B80,Ventes!DC$4:DL$11,4,FALSE))</f>
        <v>#N/A</v>
      </c>
      <c r="G80" s="79" t="e">
        <f>IF(B80="","",HLOOKUP(B80,Ventes!DC$4:DL$11,7,FALSE))</f>
        <v>#N/A</v>
      </c>
    </row>
    <row r="81" spans="1:7" x14ac:dyDescent="0.25">
      <c r="A81" s="78" t="s">
        <v>71</v>
      </c>
      <c r="B81" s="78"/>
      <c r="C81" s="79" t="str">
        <f>IF(B81="","",HLOOKUP(B81,Ventes!BC$4:BQ$11,3,FALSE))</f>
        <v/>
      </c>
      <c r="D81" s="79" t="str">
        <f>IF(B81="","",HLOOKUP(B81,Ventes!BC$4:BQ$11,6,FALSE))</f>
        <v/>
      </c>
      <c r="E81" s="328" t="str">
        <f>IF(B81="","",HLOOKUP(B81,Ventes!BC$4:BQ$11,5,FALSE))</f>
        <v/>
      </c>
      <c r="F81" s="79" t="str">
        <f>IF(B81="","",HLOOKUP(B81,Ventes!BC$4:BQ$11,4,FALSE))</f>
        <v/>
      </c>
      <c r="G81" s="79" t="str">
        <f>IF(B81="","",HLOOKUP(B81,Ventes!BC$4:BQ$11,7,FALSE))</f>
        <v/>
      </c>
    </row>
    <row r="82" spans="1:7" x14ac:dyDescent="0.25">
      <c r="A82" s="78" t="s">
        <v>582</v>
      </c>
      <c r="B82" s="78" t="s">
        <v>585</v>
      </c>
      <c r="C82" s="79" t="e">
        <f>IF(B82="","",HLOOKUP(B82,Ventes!DP$4:DQ$11,3,FALSE))</f>
        <v>#N/A</v>
      </c>
      <c r="D82" s="79" t="e">
        <f>IF(B82="","",HLOOKUP(B82,Ventes!DP$4:DQ$11,6,FALSE))</f>
        <v>#N/A</v>
      </c>
      <c r="E82" s="328" t="e">
        <f>IF(B82="","",HLOOKUP(B82,Ventes!DP$4:DQ$11,5,FALSE))</f>
        <v>#N/A</v>
      </c>
      <c r="F82" s="79" t="e">
        <f>IF(B82="","",HLOOKUP(B82,Ventes!DP$4:DQ$11,4,FALSE))</f>
        <v>#N/A</v>
      </c>
      <c r="G82" s="79" t="e">
        <f>IF(B82="","",HLOOKUP(B82,Ventes!DP$4:DQ$11,7,FALSE))</f>
        <v>#N/A</v>
      </c>
    </row>
    <row r="83" spans="1:7" x14ac:dyDescent="0.25">
      <c r="A83" s="78" t="s">
        <v>600</v>
      </c>
      <c r="B83" s="78"/>
      <c r="C83" s="79"/>
      <c r="D83" s="79"/>
      <c r="E83" s="328"/>
      <c r="F83" s="79"/>
      <c r="G83" s="79"/>
    </row>
    <row r="84" spans="1:7" x14ac:dyDescent="0.25">
      <c r="A84" s="78" t="s">
        <v>68</v>
      </c>
      <c r="B84" s="78"/>
      <c r="C84" s="79" t="str">
        <f>IF(B84="","",HLOOKUP(B84,Ventes!DP$4:GK$11,3,FALSE))</f>
        <v/>
      </c>
      <c r="D84" s="79" t="str">
        <f>IF(B84="","",HLOOKUP(B84,Ventes!DP$4:GK$11,6,FALSE))</f>
        <v/>
      </c>
      <c r="E84" s="79" t="str">
        <f>IF(B84="","",HLOOKUP(B84,Ventes!DP$4:GK$11,5,FALSE))</f>
        <v/>
      </c>
      <c r="F84" s="79" t="str">
        <f>IF(B84="","",HLOOKUP(B84,Ventes!DP$4:GK$11,4,FALSE))</f>
        <v/>
      </c>
      <c r="G84" s="79" t="str">
        <f>IF(B84="","",HLOOKUP(B84,Ventes!DP$4:GK$11,7,FALSE))</f>
        <v/>
      </c>
    </row>
    <row r="85" spans="1:7" x14ac:dyDescent="0.25">
      <c r="C85" s="76"/>
      <c r="D85" s="76"/>
      <c r="E85" s="76"/>
      <c r="F85" s="76"/>
      <c r="G85" s="76"/>
    </row>
    <row r="86" spans="1:7" x14ac:dyDescent="0.25">
      <c r="B86" s="85" t="s">
        <v>67</v>
      </c>
      <c r="C86" s="86" t="e">
        <f>SUM(C76:C85)</f>
        <v>#N/A</v>
      </c>
      <c r="D86" s="86" t="e">
        <f>SUM(D76:D85)</f>
        <v>#N/A</v>
      </c>
      <c r="E86" s="329" t="e">
        <f>D86/C86</f>
        <v>#N/A</v>
      </c>
      <c r="F86" s="86" t="e">
        <f>SUM(F76:F85)</f>
        <v>#N/A</v>
      </c>
      <c r="G86" s="86" t="e">
        <f>SUM(G76:G85)</f>
        <v>#N/A</v>
      </c>
    </row>
    <row r="87" spans="1:7" x14ac:dyDescent="0.25">
      <c r="B87" s="85" t="s">
        <v>66</v>
      </c>
      <c r="C87" s="86">
        <v>300</v>
      </c>
      <c r="D87" s="76"/>
      <c r="E87" s="76"/>
      <c r="F87" s="76"/>
      <c r="G87" s="76"/>
    </row>
    <row r="88" spans="1:7" x14ac:dyDescent="0.25">
      <c r="B88" s="85" t="s">
        <v>73</v>
      </c>
      <c r="C88" s="86" t="e">
        <f>SUM(C86:C87)</f>
        <v>#N/A</v>
      </c>
    </row>
    <row r="91" spans="1:7" x14ac:dyDescent="0.25">
      <c r="A91" s="84" t="s">
        <v>80</v>
      </c>
    </row>
    <row r="92" spans="1:7" x14ac:dyDescent="0.25">
      <c r="A92" s="77" t="s">
        <v>61</v>
      </c>
      <c r="B92" s="77" t="s">
        <v>62</v>
      </c>
      <c r="C92" s="77" t="s">
        <v>63</v>
      </c>
      <c r="D92" s="77" t="s">
        <v>65</v>
      </c>
      <c r="E92" s="77" t="s">
        <v>46</v>
      </c>
      <c r="F92" s="77" t="s">
        <v>64</v>
      </c>
      <c r="G92" s="77" t="s">
        <v>57</v>
      </c>
    </row>
    <row r="93" spans="1:7" x14ac:dyDescent="0.25">
      <c r="A93" s="78" t="s">
        <v>59</v>
      </c>
      <c r="B93" s="78" t="s">
        <v>120</v>
      </c>
      <c r="C93" s="79" t="e">
        <f>IF(B93="","",HLOOKUP(B93,Ventes!C$4:N$11,3,FALSE))</f>
        <v>#N/A</v>
      </c>
      <c r="D93" s="79" t="e">
        <f>IF(B93="","",HLOOKUP(B93,Ventes!C$4:N$11,6,FALSE))</f>
        <v>#N/A</v>
      </c>
      <c r="E93" s="328" t="e">
        <f>IF(B93="","",HLOOKUP(B93,Ventes!C$4:N$11,5,FALSE))</f>
        <v>#N/A</v>
      </c>
      <c r="F93" s="79" t="e">
        <f>IF(B93="","",HLOOKUP(B93,Ventes!C$4:N$11,4,FALSE))</f>
        <v>#N/A</v>
      </c>
      <c r="G93" s="79" t="e">
        <f>IF(B93="","",HLOOKUP(B93,Ventes!C$4:N$11,7,FALSE))</f>
        <v>#N/A</v>
      </c>
    </row>
    <row r="94" spans="1:7" x14ac:dyDescent="0.25">
      <c r="A94" s="78" t="s">
        <v>0</v>
      </c>
      <c r="B94" s="78" t="s">
        <v>50</v>
      </c>
      <c r="C94" s="79" t="e">
        <f>IF(B94="","",HLOOKUP(B94,Ventes!O$4:Q$11,3,FALSE))</f>
        <v>#N/A</v>
      </c>
      <c r="D94" s="79" t="e">
        <f>IF(B94="","",HLOOKUP(B94,Ventes!O$4:Q$11,6,FALSE))</f>
        <v>#N/A</v>
      </c>
      <c r="E94" s="328" t="e">
        <f>IF(B94="","",HLOOKUP(B94,Ventes!O$4:Q$11,5,FALSE))</f>
        <v>#N/A</v>
      </c>
      <c r="F94" s="79" t="e">
        <f>IF(B94="","",HLOOKUP(B94,Ventes!O$4:Q$11,4,FALSE))</f>
        <v>#N/A</v>
      </c>
      <c r="G94" s="79" t="e">
        <f>IF(B94="","",HLOOKUP(B94,Ventes!O$4:Q$11,7,FALSE))</f>
        <v>#N/A</v>
      </c>
    </row>
    <row r="95" spans="1:7" x14ac:dyDescent="0.25">
      <c r="A95" s="78" t="s">
        <v>60</v>
      </c>
      <c r="B95" s="78" t="s">
        <v>551</v>
      </c>
      <c r="C95" s="79" t="e">
        <f>IF(B95="","",HLOOKUP(B95,Ventes!R$4:U$11,3,FALSE))</f>
        <v>#N/A</v>
      </c>
      <c r="D95" s="79" t="e">
        <f>IF(B95="","",HLOOKUP(B95,Ventes!R$4:U$11,6,FALSE))</f>
        <v>#N/A</v>
      </c>
      <c r="E95" s="328" t="e">
        <f>IF(B95="","",HLOOKUP(B95,Ventes!R$4:U$11,5,FALSE))</f>
        <v>#N/A</v>
      </c>
      <c r="F95" s="79" t="e">
        <f>IF(B95="","",HLOOKUP(B95,Ventes!R$4:U$11,4,FALSE))</f>
        <v>#N/A</v>
      </c>
      <c r="G95" s="79" t="e">
        <f>IF(B95="","",HLOOKUP(B95,Ventes!R$4:U$11,7,FALSE))</f>
        <v>#N/A</v>
      </c>
    </row>
    <row r="96" spans="1:7" x14ac:dyDescent="0.25">
      <c r="A96" s="78" t="s">
        <v>70</v>
      </c>
      <c r="B96" s="78"/>
      <c r="C96" s="79" t="str">
        <f>IF(B96="","",HLOOKUP(B96,Ventes!AE$4:BB$11,3,FALSE))</f>
        <v/>
      </c>
      <c r="D96" s="79" t="str">
        <f>IF(B96="","",HLOOKUP(B96,Ventes!AE$4:BB$11,6,FALSE))</f>
        <v/>
      </c>
      <c r="E96" s="328" t="str">
        <f>IF(B96="","",HLOOKUP(B96,Ventes!AE$4:BB$11,5,FALSE))</f>
        <v/>
      </c>
      <c r="F96" s="79" t="str">
        <f>IF(B96="","",HLOOKUP(B96,Ventes!AE$4:BB$11,4,FALSE))</f>
        <v/>
      </c>
      <c r="G96" s="79" t="str">
        <f>IF(B96="","",HLOOKUP(B96,Ventes!AE$4:BB$11,7,FALSE))</f>
        <v/>
      </c>
    </row>
    <row r="97" spans="1:7" x14ac:dyDescent="0.25">
      <c r="A97" s="78" t="s">
        <v>72</v>
      </c>
      <c r="B97" s="78" t="s">
        <v>74</v>
      </c>
      <c r="C97" s="79" t="e">
        <f>IF(B97="","",HLOOKUP(B97,Ventes!DC$4:DL$11,3,FALSE))</f>
        <v>#N/A</v>
      </c>
      <c r="D97" s="79" t="e">
        <f>IF(B97="","",HLOOKUP(B97,Ventes!DC$4:DL$11,6,FALSE))</f>
        <v>#N/A</v>
      </c>
      <c r="E97" s="328" t="e">
        <f>IF(B97="","",HLOOKUP(B97,Ventes!DC$4:DL$11,5,FALSE))</f>
        <v>#N/A</v>
      </c>
      <c r="F97" s="79" t="e">
        <f>IF(B97="","",HLOOKUP(B97,Ventes!DC$4:DL$11,4,FALSE))</f>
        <v>#N/A</v>
      </c>
      <c r="G97" s="79" t="e">
        <f>IF(B97="","",HLOOKUP(B97,Ventes!DC$4:DL$11,7,FALSE))</f>
        <v>#N/A</v>
      </c>
    </row>
    <row r="98" spans="1:7" x14ac:dyDescent="0.25">
      <c r="A98" s="78" t="s">
        <v>71</v>
      </c>
      <c r="B98" s="78"/>
      <c r="C98" s="79" t="str">
        <f>IF(B98="","",HLOOKUP(B98,Ventes!BC$4:BQ$11,3,FALSE))</f>
        <v/>
      </c>
      <c r="D98" s="79" t="str">
        <f>IF(B98="","",HLOOKUP(B98,Ventes!BC$4:BQ$11,6,FALSE))</f>
        <v/>
      </c>
      <c r="E98" s="328" t="str">
        <f>IF(B98="","",HLOOKUP(B98,Ventes!BC$4:BQ$11,5,FALSE))</f>
        <v/>
      </c>
      <c r="F98" s="79" t="str">
        <f>IF(B98="","",HLOOKUP(B98,Ventes!BC$4:BQ$11,4,FALSE))</f>
        <v/>
      </c>
      <c r="G98" s="79" t="str">
        <f>IF(B98="","",HLOOKUP(B98,Ventes!BC$4:BQ$11,7,FALSE))</f>
        <v/>
      </c>
    </row>
    <row r="99" spans="1:7" x14ac:dyDescent="0.25">
      <c r="A99" s="78" t="s">
        <v>582</v>
      </c>
      <c r="B99" s="78" t="s">
        <v>586</v>
      </c>
      <c r="C99" s="79" t="e">
        <f>IF(B99="","",HLOOKUP(B99,Ventes!DP$4:DQ$11,3,FALSE))</f>
        <v>#N/A</v>
      </c>
      <c r="D99" s="79" t="e">
        <f>IF(B99="","",HLOOKUP(B99,Ventes!DP$4:DQ$11,6,FALSE))</f>
        <v>#N/A</v>
      </c>
      <c r="E99" s="328" t="e">
        <f>IF(B99="","",HLOOKUP(B99,Ventes!DP$4:DQ$11,5,FALSE))</f>
        <v>#N/A</v>
      </c>
      <c r="F99" s="79" t="e">
        <f>IF(B99="","",HLOOKUP(B99,Ventes!DP$4:DQ$11,4,FALSE))</f>
        <v>#N/A</v>
      </c>
      <c r="G99" s="79" t="e">
        <f>IF(B99="","",HLOOKUP(B99,Ventes!DP$4:DQ$11,7,FALSE))</f>
        <v>#N/A</v>
      </c>
    </row>
    <row r="100" spans="1:7" x14ac:dyDescent="0.25">
      <c r="A100" s="78" t="s">
        <v>600</v>
      </c>
      <c r="B100" s="78"/>
      <c r="C100" s="79"/>
      <c r="D100" s="79"/>
      <c r="E100" s="328"/>
      <c r="F100" s="79"/>
      <c r="G100" s="79"/>
    </row>
    <row r="101" spans="1:7" x14ac:dyDescent="0.25">
      <c r="A101" s="78" t="s">
        <v>68</v>
      </c>
      <c r="B101" s="78"/>
      <c r="C101" s="79" t="str">
        <f>IF(B101="","",HLOOKUP(B101,Ventes!DP$4:GK$11,3,FALSE))</f>
        <v/>
      </c>
      <c r="D101" s="79" t="str">
        <f>IF(B101="","",HLOOKUP(B101,Ventes!DP$4:GK$11,6,FALSE))</f>
        <v/>
      </c>
      <c r="E101" s="79" t="str">
        <f>IF(B101="","",HLOOKUP(B101,Ventes!DP$4:GK$11,5,FALSE))</f>
        <v/>
      </c>
      <c r="F101" s="79" t="str">
        <f>IF(B101="","",HLOOKUP(B101,Ventes!DP$4:GK$11,4,FALSE))</f>
        <v/>
      </c>
      <c r="G101" s="79" t="str">
        <f>IF(B101="","",HLOOKUP(B101,Ventes!DP$4:GK$11,7,FALSE))</f>
        <v/>
      </c>
    </row>
    <row r="102" spans="1:7" x14ac:dyDescent="0.25">
      <c r="C102" s="76"/>
      <c r="D102" s="76"/>
      <c r="E102" s="76"/>
      <c r="F102" s="76"/>
      <c r="G102" s="76"/>
    </row>
    <row r="103" spans="1:7" x14ac:dyDescent="0.25">
      <c r="B103" s="85" t="s">
        <v>67</v>
      </c>
      <c r="C103" s="86" t="e">
        <f>SUM(C93:C102)</f>
        <v>#N/A</v>
      </c>
      <c r="D103" s="86" t="e">
        <f>SUM(D93:D102)</f>
        <v>#N/A</v>
      </c>
      <c r="E103" s="329" t="e">
        <f>D103/C103</f>
        <v>#N/A</v>
      </c>
      <c r="F103" s="86" t="e">
        <f>SUM(F93:F102)</f>
        <v>#N/A</v>
      </c>
      <c r="G103" s="86" t="e">
        <f>SUM(G93:G102)</f>
        <v>#N/A</v>
      </c>
    </row>
    <row r="104" spans="1:7" x14ac:dyDescent="0.25">
      <c r="B104" s="85" t="s">
        <v>66</v>
      </c>
      <c r="C104" s="86">
        <v>300</v>
      </c>
      <c r="D104" s="76"/>
      <c r="E104" s="76"/>
      <c r="F104" s="76"/>
      <c r="G104" s="76"/>
    </row>
    <row r="105" spans="1:7" x14ac:dyDescent="0.25">
      <c r="B105" s="85" t="s">
        <v>73</v>
      </c>
      <c r="C105" s="86" t="e">
        <f>SUM(C103:C104)</f>
        <v>#N/A</v>
      </c>
    </row>
    <row r="108" spans="1:7" x14ac:dyDescent="0.25">
      <c r="A108" s="84" t="s">
        <v>81</v>
      </c>
    </row>
    <row r="109" spans="1:7" x14ac:dyDescent="0.25">
      <c r="A109" s="77" t="s">
        <v>61</v>
      </c>
      <c r="B109" s="77" t="s">
        <v>62</v>
      </c>
      <c r="C109" s="77" t="s">
        <v>63</v>
      </c>
      <c r="D109" s="77" t="s">
        <v>65</v>
      </c>
      <c r="E109" s="77" t="s">
        <v>46</v>
      </c>
      <c r="F109" s="77" t="s">
        <v>64</v>
      </c>
      <c r="G109" s="77" t="s">
        <v>57</v>
      </c>
    </row>
    <row r="110" spans="1:7" x14ac:dyDescent="0.25">
      <c r="A110" s="78" t="s">
        <v>59</v>
      </c>
      <c r="B110" s="78" t="s">
        <v>120</v>
      </c>
      <c r="C110" s="79" t="e">
        <f>IF(B110="","",HLOOKUP(B110,Ventes!C$4:N$11,3,FALSE))</f>
        <v>#N/A</v>
      </c>
      <c r="D110" s="79" t="e">
        <f>IF(B110="","",HLOOKUP(B110,Ventes!C$4:N$11,6,FALSE))</f>
        <v>#N/A</v>
      </c>
      <c r="E110" s="328" t="e">
        <f>IF(B110="","",HLOOKUP(B110,Ventes!C$4:N$11,5,FALSE))</f>
        <v>#N/A</v>
      </c>
      <c r="F110" s="79" t="e">
        <f>IF(B110="","",HLOOKUP(B110,Ventes!C$4:N$11,4,FALSE))</f>
        <v>#N/A</v>
      </c>
      <c r="G110" s="79" t="e">
        <f>IF(B110="","",HLOOKUP(B110,Ventes!C$4:N$11,7,FALSE))</f>
        <v>#N/A</v>
      </c>
    </row>
    <row r="111" spans="1:7" x14ac:dyDescent="0.25">
      <c r="A111" s="78" t="s">
        <v>0</v>
      </c>
      <c r="B111" s="78" t="s">
        <v>50</v>
      </c>
      <c r="C111" s="79" t="e">
        <f>IF(B111="","",HLOOKUP(B111,Ventes!O$4:Q$11,3,FALSE))</f>
        <v>#N/A</v>
      </c>
      <c r="D111" s="79" t="e">
        <f>IF(B111="","",HLOOKUP(B111,Ventes!O$4:Q$11,6,FALSE))</f>
        <v>#N/A</v>
      </c>
      <c r="E111" s="328" t="e">
        <f>IF(B111="","",HLOOKUP(B111,Ventes!O$4:Q$11,5,FALSE))</f>
        <v>#N/A</v>
      </c>
      <c r="F111" s="79" t="e">
        <f>IF(B111="","",HLOOKUP(B111,Ventes!O$4:Q$11,4,FALSE))</f>
        <v>#N/A</v>
      </c>
      <c r="G111" s="79" t="e">
        <f>IF(B111="","",HLOOKUP(B111,Ventes!O$4:Q$11,7,FALSE))</f>
        <v>#N/A</v>
      </c>
    </row>
    <row r="112" spans="1:7" x14ac:dyDescent="0.25">
      <c r="A112" s="78" t="s">
        <v>60</v>
      </c>
      <c r="B112" s="78" t="s">
        <v>551</v>
      </c>
      <c r="C112" s="79" t="e">
        <f>IF(B112="","",HLOOKUP(B112,Ventes!R$4:U$11,3,FALSE))</f>
        <v>#N/A</v>
      </c>
      <c r="D112" s="79" t="e">
        <f>IF(B112="","",HLOOKUP(B112,Ventes!R$4:U$11,6,FALSE))</f>
        <v>#N/A</v>
      </c>
      <c r="E112" s="328" t="e">
        <f>IF(B112="","",HLOOKUP(B112,Ventes!R$4:U$11,5,FALSE))</f>
        <v>#N/A</v>
      </c>
      <c r="F112" s="79" t="e">
        <f>IF(B112="","",HLOOKUP(B112,Ventes!R$4:U$11,4,FALSE))</f>
        <v>#N/A</v>
      </c>
      <c r="G112" s="79" t="e">
        <f>IF(B112="","",HLOOKUP(B112,Ventes!R$4:U$11,7,FALSE))</f>
        <v>#N/A</v>
      </c>
    </row>
    <row r="113" spans="1:7" x14ac:dyDescent="0.25">
      <c r="A113" s="78" t="s">
        <v>70</v>
      </c>
      <c r="B113" s="78"/>
      <c r="C113" s="79" t="str">
        <f>IF(B113="","",HLOOKUP(B113,Ventes!AE$4:BB$11,3,FALSE))</f>
        <v/>
      </c>
      <c r="D113" s="79" t="str">
        <f>IF(B113="","",HLOOKUP(B113,Ventes!AE$4:BB$11,6,FALSE))</f>
        <v/>
      </c>
      <c r="E113" s="328" t="str">
        <f>IF(B113="","",HLOOKUP(B113,Ventes!AE$4:BB$11,5,FALSE))</f>
        <v/>
      </c>
      <c r="F113" s="79" t="str">
        <f>IF(B113="","",HLOOKUP(B113,Ventes!AE$4:BB$11,4,FALSE))</f>
        <v/>
      </c>
      <c r="G113" s="79" t="str">
        <f>IF(B113="","",HLOOKUP(B113,Ventes!AE$4:BB$11,7,FALSE))</f>
        <v/>
      </c>
    </row>
    <row r="114" spans="1:7" x14ac:dyDescent="0.25">
      <c r="A114" s="78" t="s">
        <v>72</v>
      </c>
      <c r="B114" s="78" t="s">
        <v>75</v>
      </c>
      <c r="C114" s="79" t="e">
        <f>IF(B114="","",HLOOKUP(B114,Ventes!DC$4:DL$11,3,FALSE))</f>
        <v>#N/A</v>
      </c>
      <c r="D114" s="79" t="e">
        <f>IF(B114="","",HLOOKUP(B114,Ventes!DC$4:DL$11,6,FALSE))</f>
        <v>#N/A</v>
      </c>
      <c r="E114" s="328" t="e">
        <f>IF(B114="","",HLOOKUP(B114,Ventes!DC$4:DL$11,5,FALSE))</f>
        <v>#N/A</v>
      </c>
      <c r="F114" s="79" t="e">
        <f>IF(B114="","",HLOOKUP(B114,Ventes!DC$4:DL$11,4,FALSE))</f>
        <v>#N/A</v>
      </c>
      <c r="G114" s="79" t="e">
        <f>IF(B114="","",HLOOKUP(B114,Ventes!DC$4:DL$11,7,FALSE))</f>
        <v>#N/A</v>
      </c>
    </row>
    <row r="115" spans="1:7" x14ac:dyDescent="0.25">
      <c r="A115" s="78" t="s">
        <v>71</v>
      </c>
      <c r="B115" s="78"/>
      <c r="C115" s="79" t="str">
        <f>IF(B115="","",HLOOKUP(B115,Ventes!BC$4:BQ$11,3,FALSE))</f>
        <v/>
      </c>
      <c r="D115" s="79" t="str">
        <f>IF(B115="","",HLOOKUP(B115,Ventes!BC$4:BQ$11,6,FALSE))</f>
        <v/>
      </c>
      <c r="E115" s="328" t="str">
        <f>IF(B115="","",HLOOKUP(B115,Ventes!BC$4:BQ$11,5,FALSE))</f>
        <v/>
      </c>
      <c r="F115" s="79" t="str">
        <f>IF(B115="","",HLOOKUP(B115,Ventes!BC$4:BQ$11,4,FALSE))</f>
        <v/>
      </c>
      <c r="G115" s="79" t="str">
        <f>IF(B115="","",HLOOKUP(B115,Ventes!BC$4:BQ$11,7,FALSE))</f>
        <v/>
      </c>
    </row>
    <row r="116" spans="1:7" x14ac:dyDescent="0.25">
      <c r="A116" s="78" t="s">
        <v>582</v>
      </c>
      <c r="B116" s="78" t="s">
        <v>587</v>
      </c>
      <c r="C116" s="79" t="e">
        <f>IF(B116="","",HLOOKUP(B116,Ventes!DP$4:DQ$11,3,FALSE))</f>
        <v>#N/A</v>
      </c>
      <c r="D116" s="79" t="e">
        <f>IF(B116="","",HLOOKUP(B116,Ventes!DP$4:DQ$11,6,FALSE))</f>
        <v>#N/A</v>
      </c>
      <c r="E116" s="328" t="e">
        <f>IF(B116="","",HLOOKUP(B116,Ventes!DP$4:DQ$11,5,FALSE))</f>
        <v>#N/A</v>
      </c>
      <c r="F116" s="79" t="e">
        <f>IF(B116="","",HLOOKUP(B116,Ventes!DP$4:DQ$11,4,FALSE))</f>
        <v>#N/A</v>
      </c>
      <c r="G116" s="79" t="e">
        <f>IF(B116="","",HLOOKUP(B116,Ventes!DP$4:DQ$11,7,FALSE))</f>
        <v>#N/A</v>
      </c>
    </row>
    <row r="117" spans="1:7" x14ac:dyDescent="0.25">
      <c r="A117" s="78" t="s">
        <v>600</v>
      </c>
      <c r="B117" s="78"/>
      <c r="C117" s="79"/>
      <c r="D117" s="79"/>
      <c r="E117" s="328"/>
      <c r="F117" s="79"/>
      <c r="G117" s="79"/>
    </row>
    <row r="118" spans="1:7" x14ac:dyDescent="0.25">
      <c r="A118" s="78" t="s">
        <v>68</v>
      </c>
      <c r="B118" s="78"/>
      <c r="C118" s="79" t="str">
        <f>IF(B118="","",HLOOKUP(B118,Ventes!DP$4:GK$11,3,FALSE))</f>
        <v/>
      </c>
      <c r="D118" s="79" t="str">
        <f>IF(B118="","",HLOOKUP(B118,Ventes!DP$4:GK$11,6,FALSE))</f>
        <v/>
      </c>
      <c r="E118" s="79" t="str">
        <f>IF(B118="","",HLOOKUP(B118,Ventes!DP$4:GK$11,5,FALSE))</f>
        <v/>
      </c>
      <c r="F118" s="79" t="str">
        <f>IF(B118="","",HLOOKUP(B118,Ventes!DP$4:GK$11,4,FALSE))</f>
        <v/>
      </c>
      <c r="G118" s="79" t="str">
        <f>IF(B118="","",HLOOKUP(B118,Ventes!DP$4:GK$11,7,FALSE))</f>
        <v/>
      </c>
    </row>
    <row r="119" spans="1:7" x14ac:dyDescent="0.25">
      <c r="C119" s="76"/>
      <c r="D119" s="76"/>
      <c r="E119" s="76"/>
      <c r="F119" s="76"/>
      <c r="G119" s="76"/>
    </row>
    <row r="120" spans="1:7" x14ac:dyDescent="0.25">
      <c r="B120" s="85" t="s">
        <v>67</v>
      </c>
      <c r="C120" s="86" t="e">
        <f>SUM(C110:C119)</f>
        <v>#N/A</v>
      </c>
      <c r="D120" s="86" t="e">
        <f>SUM(D110:D119)</f>
        <v>#N/A</v>
      </c>
      <c r="E120" s="329" t="e">
        <f>D120/C120</f>
        <v>#N/A</v>
      </c>
      <c r="F120" s="86" t="e">
        <f>SUM(F110:F119)</f>
        <v>#N/A</v>
      </c>
      <c r="G120" s="86" t="e">
        <f>SUM(G110:G119)</f>
        <v>#N/A</v>
      </c>
    </row>
    <row r="121" spans="1:7" x14ac:dyDescent="0.25">
      <c r="B121" s="85" t="s">
        <v>66</v>
      </c>
      <c r="C121" s="86">
        <f>IF(COUNTIF(B114,"*Bac*")=1,450,100)</f>
        <v>450</v>
      </c>
      <c r="D121" s="76"/>
      <c r="E121" s="76"/>
      <c r="F121" s="76"/>
      <c r="G121" s="76"/>
    </row>
    <row r="122" spans="1:7" x14ac:dyDescent="0.25">
      <c r="B122" s="85" t="s">
        <v>73</v>
      </c>
      <c r="C122" s="86" t="e">
        <f>SUM(C120:C121)</f>
        <v>#N/A</v>
      </c>
    </row>
  </sheetData>
  <mergeCells count="2">
    <mergeCell ref="A1:E1"/>
    <mergeCell ref="A2:G2"/>
  </mergeCells>
  <dataValidations count="9">
    <dataValidation type="list" allowBlank="1" showInputMessage="1" showErrorMessage="1" sqref="B4 B22 B39 B56 B76 B93 B110">
      <formula1>$L$2:$V$2</formula1>
    </dataValidation>
    <dataValidation type="list" allowBlank="1" showInputMessage="1" showErrorMessage="1" sqref="B5 B23 B40 B57 B77 B94 B111">
      <formula1>$W$2:$Y$2</formula1>
    </dataValidation>
    <dataValidation type="list" allowBlank="1" showInputMessage="1" showErrorMessage="1" sqref="B6 B24 B41 B58 B78 B95 B112">
      <formula1>$Z$2:$AC$2</formula1>
    </dataValidation>
    <dataValidation type="list" allowBlank="1" showInputMessage="1" showErrorMessage="1" sqref="B7 B25 B42 B59 B79 B96 B113">
      <formula1>$AD$2:$AT$2</formula1>
    </dataValidation>
    <dataValidation type="list" allowBlank="1" showInputMessage="1" showErrorMessage="1" sqref="B8 B26 B43 B60 B80 B97 B114">
      <formula1>$BE$2:$BN$2</formula1>
    </dataValidation>
    <dataValidation type="list" allowBlank="1" showInputMessage="1" showErrorMessage="1" sqref="B98 B9 B27 B44 B61 B81 B115">
      <formula1>$AU$2:$BD$2</formula1>
    </dataValidation>
    <dataValidation type="list" allowBlank="1" showInputMessage="1" showErrorMessage="1" sqref="B12 B118 B101 B84 B64 B47 B30">
      <formula1>$BO$2:$EX$2</formula1>
    </dataValidation>
    <dataValidation type="list" allowBlank="1" showInputMessage="1" showErrorMessage="1" sqref="B28 B99 B82 B10 B45 B62 B116">
      <formula1>$BO$2:$BS$2</formula1>
    </dataValidation>
    <dataValidation type="list" allowBlank="1" showInputMessage="1" showErrorMessage="1" sqref="B63 B46 B29 B11 B83 B100 B117">
      <formula1>$BT$2:$BY$2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68"/>
  <sheetViews>
    <sheetView workbookViewId="0">
      <selection activeCell="C23" sqref="C23"/>
    </sheetView>
  </sheetViews>
  <sheetFormatPr baseColWidth="10" defaultRowHeight="15" x14ac:dyDescent="0.25"/>
  <cols>
    <col min="1" max="1" width="11.42578125" style="359"/>
    <col min="2" max="2" width="35.85546875" style="359" customWidth="1"/>
    <col min="3" max="3" width="15.42578125" style="359" customWidth="1"/>
    <col min="4" max="4" width="17" style="359" customWidth="1"/>
    <col min="5" max="5" width="15.7109375" style="359" customWidth="1"/>
    <col min="6" max="6" width="13.7109375" style="359" customWidth="1"/>
    <col min="7" max="7" width="13.42578125" style="359" customWidth="1"/>
    <col min="8" max="16384" width="11.42578125" style="359"/>
  </cols>
  <sheetData>
    <row r="1" spans="2:8" ht="23.25" x14ac:dyDescent="0.25">
      <c r="B1" s="620" t="s">
        <v>607</v>
      </c>
      <c r="C1" s="620"/>
      <c r="D1" s="620"/>
      <c r="E1" s="620"/>
      <c r="F1" s="620"/>
      <c r="G1" s="620"/>
    </row>
    <row r="3" spans="2:8" ht="42" x14ac:dyDescent="0.25">
      <c r="B3" s="360" t="s">
        <v>581</v>
      </c>
      <c r="C3" s="360" t="s">
        <v>83</v>
      </c>
      <c r="D3" s="360" t="s">
        <v>83</v>
      </c>
      <c r="E3" s="360" t="s">
        <v>608</v>
      </c>
      <c r="F3" s="360" t="s">
        <v>609</v>
      </c>
      <c r="G3" s="360" t="s">
        <v>610</v>
      </c>
    </row>
    <row r="4" spans="2:8" x14ac:dyDescent="0.25">
      <c r="B4" s="361" t="s">
        <v>611</v>
      </c>
      <c r="C4" s="361" t="s">
        <v>612</v>
      </c>
      <c r="D4" s="361" t="s">
        <v>612</v>
      </c>
      <c r="E4" s="361" t="s">
        <v>612</v>
      </c>
      <c r="F4" s="361" t="s">
        <v>613</v>
      </c>
      <c r="G4" s="361" t="s">
        <v>614</v>
      </c>
    </row>
    <row r="5" spans="2:8" x14ac:dyDescent="0.25">
      <c r="B5" s="361" t="s">
        <v>615</v>
      </c>
      <c r="C5" s="361" t="s">
        <v>616</v>
      </c>
      <c r="D5" s="361" t="s">
        <v>617</v>
      </c>
      <c r="E5" s="361" t="s">
        <v>618</v>
      </c>
      <c r="F5" s="361" t="s">
        <v>619</v>
      </c>
      <c r="G5" s="361" t="s">
        <v>620</v>
      </c>
    </row>
    <row r="6" spans="2:8" s="362" customFormat="1" x14ac:dyDescent="0.25"/>
    <row r="7" spans="2:8" ht="42" x14ac:dyDescent="0.25">
      <c r="B7" s="363" t="s">
        <v>621</v>
      </c>
      <c r="C7" s="364" t="s">
        <v>622</v>
      </c>
      <c r="D7" s="364" t="s">
        <v>623</v>
      </c>
      <c r="E7" s="364" t="s">
        <v>624</v>
      </c>
      <c r="F7" s="364" t="s">
        <v>619</v>
      </c>
      <c r="G7" s="364" t="s">
        <v>620</v>
      </c>
      <c r="H7" s="359" t="s">
        <v>625</v>
      </c>
    </row>
    <row r="8" spans="2:8" x14ac:dyDescent="0.25">
      <c r="B8" s="365" t="s">
        <v>626</v>
      </c>
      <c r="C8" s="366" t="e">
        <f>KITS!F86-KITS!F82</f>
        <v>#N/A</v>
      </c>
      <c r="D8" s="366" t="e">
        <f>KITS!F32</f>
        <v>#N/A</v>
      </c>
      <c r="E8" s="366">
        <v>4200</v>
      </c>
      <c r="F8" s="366">
        <v>5200</v>
      </c>
      <c r="G8" s="366">
        <v>3650</v>
      </c>
      <c r="H8" s="359">
        <v>3700</v>
      </c>
    </row>
    <row r="9" spans="2:8" ht="30" x14ac:dyDescent="0.25">
      <c r="B9" s="365" t="s">
        <v>627</v>
      </c>
      <c r="C9" s="366" t="e">
        <f>C8*0.3</f>
        <v>#N/A</v>
      </c>
      <c r="D9" s="366" t="e">
        <f>D8*0.3</f>
        <v>#N/A</v>
      </c>
      <c r="E9" s="366">
        <f>E8*0.2</f>
        <v>840</v>
      </c>
      <c r="F9" s="366">
        <f>F8*0.2</f>
        <v>1040</v>
      </c>
      <c r="G9" s="366">
        <f>G8*0.2</f>
        <v>730</v>
      </c>
    </row>
    <row r="10" spans="2:8" x14ac:dyDescent="0.25">
      <c r="B10" s="365" t="s">
        <v>628</v>
      </c>
      <c r="C10" s="366">
        <v>350</v>
      </c>
      <c r="D10" s="366">
        <v>350</v>
      </c>
      <c r="E10" s="366"/>
      <c r="F10" s="366"/>
      <c r="G10" s="366"/>
    </row>
    <row r="11" spans="2:8" x14ac:dyDescent="0.25">
      <c r="B11" s="365" t="s">
        <v>629</v>
      </c>
      <c r="C11" s="366">
        <v>340</v>
      </c>
      <c r="D11" s="366">
        <v>430</v>
      </c>
      <c r="E11" s="366"/>
      <c r="F11" s="366"/>
      <c r="G11" s="366"/>
    </row>
    <row r="12" spans="2:8" s="369" customFormat="1" x14ac:dyDescent="0.25">
      <c r="B12" s="367" t="s">
        <v>630</v>
      </c>
      <c r="C12" s="368" t="e">
        <f>SUM(C8:C11)</f>
        <v>#N/A</v>
      </c>
      <c r="D12" s="368" t="e">
        <f t="shared" ref="D12:G12" si="0">SUM(D8:D11)</f>
        <v>#N/A</v>
      </c>
      <c r="E12" s="368">
        <f t="shared" si="0"/>
        <v>5040</v>
      </c>
      <c r="F12" s="368">
        <f t="shared" si="0"/>
        <v>6240</v>
      </c>
      <c r="G12" s="368">
        <f t="shared" si="0"/>
        <v>4380</v>
      </c>
    </row>
    <row r="13" spans="2:8" s="370" customFormat="1" x14ac:dyDescent="0.25">
      <c r="C13" s="371"/>
      <c r="D13" s="371"/>
      <c r="E13" s="371"/>
      <c r="F13" s="371"/>
      <c r="G13" s="371"/>
    </row>
    <row r="14" spans="2:8" s="369" customFormat="1" ht="18.75" x14ac:dyDescent="0.25">
      <c r="B14" s="372" t="s">
        <v>631</v>
      </c>
      <c r="C14" s="373" t="s">
        <v>622</v>
      </c>
      <c r="D14" s="373" t="s">
        <v>623</v>
      </c>
      <c r="E14" s="373" t="s">
        <v>624</v>
      </c>
      <c r="F14" s="373" t="s">
        <v>619</v>
      </c>
      <c r="G14" s="373" t="s">
        <v>620</v>
      </c>
    </row>
    <row r="15" spans="2:8" x14ac:dyDescent="0.25">
      <c r="B15" s="374" t="s">
        <v>584</v>
      </c>
      <c r="C15" s="375">
        <f>KITS!C87</f>
        <v>300</v>
      </c>
      <c r="D15" s="375">
        <f>KITS!C33</f>
        <v>100</v>
      </c>
      <c r="E15" s="375">
        <v>0</v>
      </c>
      <c r="F15" s="375">
        <v>0</v>
      </c>
      <c r="G15" s="375">
        <v>0</v>
      </c>
    </row>
    <row r="16" spans="2:8" s="369" customFormat="1" x14ac:dyDescent="0.25">
      <c r="B16" s="376" t="s">
        <v>632</v>
      </c>
      <c r="C16" s="377">
        <f>SUM(C15:C15)</f>
        <v>300</v>
      </c>
      <c r="D16" s="377">
        <f>SUM(D15:D15)</f>
        <v>100</v>
      </c>
      <c r="E16" s="377">
        <f>SUM(E15:E15)</f>
        <v>0</v>
      </c>
      <c r="F16" s="377">
        <f>SUM(F15:F15)</f>
        <v>0</v>
      </c>
      <c r="G16" s="377">
        <f>SUM(G15:G15)</f>
        <v>0</v>
      </c>
    </row>
    <row r="17" spans="2:9" s="378" customFormat="1" x14ac:dyDescent="0.25">
      <c r="C17" s="379"/>
      <c r="D17" s="379"/>
      <c r="E17" s="379"/>
      <c r="F17" s="379"/>
      <c r="G17" s="379"/>
    </row>
    <row r="18" spans="2:9" ht="18.75" x14ac:dyDescent="0.25">
      <c r="B18" s="380" t="s">
        <v>633</v>
      </c>
      <c r="C18" s="381" t="s">
        <v>622</v>
      </c>
      <c r="D18" s="381" t="s">
        <v>623</v>
      </c>
      <c r="E18" s="381" t="s">
        <v>624</v>
      </c>
      <c r="F18" s="381" t="s">
        <v>619</v>
      </c>
      <c r="G18" s="381" t="s">
        <v>620</v>
      </c>
    </row>
    <row r="19" spans="2:9" s="384" customFormat="1" x14ac:dyDescent="0.25">
      <c r="B19" s="382" t="s">
        <v>634</v>
      </c>
      <c r="C19" s="383">
        <v>300</v>
      </c>
      <c r="D19" s="383">
        <v>300</v>
      </c>
      <c r="E19" s="383">
        <v>300</v>
      </c>
      <c r="F19" s="383">
        <v>300</v>
      </c>
      <c r="G19" s="383">
        <v>300</v>
      </c>
    </row>
    <row r="20" spans="2:9" s="384" customFormat="1" x14ac:dyDescent="0.25">
      <c r="B20" s="385" t="s">
        <v>635</v>
      </c>
      <c r="C20" s="383">
        <v>700</v>
      </c>
      <c r="D20" s="383">
        <v>1000</v>
      </c>
      <c r="E20" s="383">
        <v>200</v>
      </c>
      <c r="F20" s="383">
        <v>200</v>
      </c>
      <c r="G20" s="383">
        <v>200</v>
      </c>
    </row>
    <row r="21" spans="2:9" s="384" customFormat="1" x14ac:dyDescent="0.25">
      <c r="B21" s="385" t="s">
        <v>636</v>
      </c>
      <c r="C21" s="383">
        <v>200</v>
      </c>
      <c r="D21" s="383">
        <v>250</v>
      </c>
      <c r="E21" s="383"/>
      <c r="F21" s="383"/>
      <c r="G21" s="383"/>
    </row>
    <row r="22" spans="2:9" s="384" customFormat="1" x14ac:dyDescent="0.25">
      <c r="B22" s="385" t="s">
        <v>637</v>
      </c>
      <c r="C22" s="383" t="e">
        <f>KITS!F82</f>
        <v>#N/A</v>
      </c>
      <c r="D22" s="383">
        <v>200</v>
      </c>
      <c r="E22" s="383"/>
      <c r="F22" s="383"/>
      <c r="G22" s="383"/>
    </row>
    <row r="23" spans="2:9" s="384" customFormat="1" x14ac:dyDescent="0.25">
      <c r="B23" s="385" t="s">
        <v>638</v>
      </c>
      <c r="C23" s="383"/>
      <c r="D23" s="383">
        <v>300</v>
      </c>
      <c r="E23" s="383"/>
      <c r="F23" s="383"/>
      <c r="G23" s="383"/>
    </row>
    <row r="24" spans="2:9" x14ac:dyDescent="0.25">
      <c r="B24" s="382" t="s">
        <v>639</v>
      </c>
      <c r="C24" s="386" t="e">
        <f>SUM(C19:C23)*0.3</f>
        <v>#N/A</v>
      </c>
      <c r="D24" s="386">
        <f>SUM(D19:D23)*0.3</f>
        <v>615</v>
      </c>
      <c r="E24" s="386">
        <f>SUM(E19:E23)*0.3</f>
        <v>150</v>
      </c>
      <c r="F24" s="386">
        <f>SUM(F19:F23)*0.3</f>
        <v>150</v>
      </c>
      <c r="G24" s="386">
        <f>SUM(G19:G23)*0.3</f>
        <v>150</v>
      </c>
    </row>
    <row r="25" spans="2:9" s="384" customFormat="1" x14ac:dyDescent="0.25">
      <c r="B25" s="387" t="s">
        <v>640</v>
      </c>
      <c r="C25" s="388" t="e">
        <f>SUM(C19:C24)</f>
        <v>#N/A</v>
      </c>
      <c r="D25" s="388">
        <f>SUM(D19:D24)</f>
        <v>2665</v>
      </c>
      <c r="E25" s="388">
        <f>SUM(E19:E24)</f>
        <v>650</v>
      </c>
      <c r="F25" s="388">
        <f>SUM(F19:F24)</f>
        <v>650</v>
      </c>
      <c r="G25" s="388">
        <f>SUM(G19:G24)</f>
        <v>650</v>
      </c>
    </row>
    <row r="26" spans="2:9" s="384" customFormat="1" x14ac:dyDescent="0.25">
      <c r="B26" s="369"/>
      <c r="C26" s="389"/>
      <c r="D26" s="389"/>
      <c r="E26" s="389"/>
      <c r="F26" s="389"/>
      <c r="G26" s="389"/>
    </row>
    <row r="27" spans="2:9" ht="21" x14ac:dyDescent="0.25">
      <c r="B27" s="390" t="s">
        <v>641</v>
      </c>
      <c r="C27" s="391" t="s">
        <v>622</v>
      </c>
      <c r="D27" s="391" t="s">
        <v>623</v>
      </c>
      <c r="E27" s="391" t="s">
        <v>624</v>
      </c>
      <c r="F27" s="391" t="s">
        <v>619</v>
      </c>
      <c r="G27" s="391" t="s">
        <v>620</v>
      </c>
    </row>
    <row r="28" spans="2:9" s="394" customFormat="1" x14ac:dyDescent="0.25">
      <c r="B28" s="392" t="s">
        <v>642</v>
      </c>
      <c r="C28" s="393">
        <v>2</v>
      </c>
      <c r="D28" s="393">
        <v>4</v>
      </c>
      <c r="E28" s="393">
        <v>2</v>
      </c>
      <c r="F28" s="393">
        <v>1</v>
      </c>
      <c r="G28" s="393">
        <v>1</v>
      </c>
      <c r="I28" s="394" t="s">
        <v>643</v>
      </c>
    </row>
    <row r="29" spans="2:9" s="384" customFormat="1" x14ac:dyDescent="0.25">
      <c r="B29" s="395" t="s">
        <v>644</v>
      </c>
      <c r="C29" s="396">
        <f>C28*$I$29</f>
        <v>640</v>
      </c>
      <c r="D29" s="396">
        <f t="shared" ref="D29:G29" si="1">D28*$I$29</f>
        <v>1280</v>
      </c>
      <c r="E29" s="396">
        <f t="shared" si="1"/>
        <v>640</v>
      </c>
      <c r="F29" s="396">
        <f t="shared" si="1"/>
        <v>320</v>
      </c>
      <c r="G29" s="396">
        <f t="shared" si="1"/>
        <v>320</v>
      </c>
      <c r="I29" s="384">
        <v>320</v>
      </c>
    </row>
    <row r="30" spans="2:9" s="384" customFormat="1" x14ac:dyDescent="0.25">
      <c r="B30" s="395" t="s">
        <v>645</v>
      </c>
      <c r="C30" s="396">
        <f>C28*$I$30</f>
        <v>1280</v>
      </c>
      <c r="D30" s="396">
        <f t="shared" ref="D30:G30" si="2">D28*$I$30</f>
        <v>2560</v>
      </c>
      <c r="E30" s="396">
        <f t="shared" si="2"/>
        <v>1280</v>
      </c>
      <c r="F30" s="396">
        <f t="shared" si="2"/>
        <v>640</v>
      </c>
      <c r="G30" s="396">
        <f t="shared" si="2"/>
        <v>640</v>
      </c>
      <c r="I30" s="384">
        <v>640</v>
      </c>
    </row>
    <row r="31" spans="2:9" x14ac:dyDescent="0.25">
      <c r="B31" s="397" t="s">
        <v>646</v>
      </c>
      <c r="C31" s="398">
        <v>200</v>
      </c>
      <c r="D31" s="398">
        <v>200</v>
      </c>
      <c r="E31" s="398">
        <v>200</v>
      </c>
      <c r="F31" s="398">
        <v>200</v>
      </c>
      <c r="G31" s="398">
        <v>200</v>
      </c>
    </row>
    <row r="32" spans="2:9" s="369" customFormat="1" x14ac:dyDescent="0.25">
      <c r="B32" s="399" t="s">
        <v>647</v>
      </c>
      <c r="C32" s="400">
        <f>SUM(C29:C31)</f>
        <v>2120</v>
      </c>
      <c r="D32" s="400">
        <f>SUM(D29:D31)</f>
        <v>4040</v>
      </c>
      <c r="E32" s="400">
        <f>SUM(E29:E31)</f>
        <v>2120</v>
      </c>
      <c r="F32" s="400">
        <f>SUM(F29:F31)</f>
        <v>1160</v>
      </c>
      <c r="G32" s="400">
        <f>SUM(G29:G31)</f>
        <v>1160</v>
      </c>
    </row>
    <row r="33" spans="1:8" s="369" customFormat="1" x14ac:dyDescent="0.25">
      <c r="C33" s="389"/>
      <c r="D33" s="389"/>
      <c r="E33" s="389"/>
      <c r="F33" s="389"/>
      <c r="G33" s="389"/>
    </row>
    <row r="34" spans="1:8" ht="18.75" x14ac:dyDescent="0.25">
      <c r="B34" s="401" t="s">
        <v>648</v>
      </c>
      <c r="C34" s="402" t="s">
        <v>622</v>
      </c>
      <c r="D34" s="402" t="s">
        <v>623</v>
      </c>
      <c r="E34" s="402" t="s">
        <v>624</v>
      </c>
      <c r="F34" s="402" t="s">
        <v>619</v>
      </c>
      <c r="G34" s="402" t="s">
        <v>620</v>
      </c>
    </row>
    <row r="35" spans="1:8" x14ac:dyDescent="0.25">
      <c r="B35" s="403" t="s">
        <v>649</v>
      </c>
      <c r="C35" s="404">
        <v>200</v>
      </c>
      <c r="D35" s="404">
        <v>200</v>
      </c>
      <c r="E35" s="404">
        <v>200</v>
      </c>
      <c r="F35" s="404">
        <v>200</v>
      </c>
      <c r="G35" s="404">
        <v>200</v>
      </c>
    </row>
    <row r="36" spans="1:8" x14ac:dyDescent="0.25">
      <c r="B36" s="403" t="s">
        <v>650</v>
      </c>
      <c r="C36" s="404"/>
      <c r="D36" s="404"/>
      <c r="E36" s="404">
        <v>300</v>
      </c>
      <c r="F36" s="404">
        <v>300</v>
      </c>
      <c r="G36" s="404">
        <v>300</v>
      </c>
    </row>
    <row r="37" spans="1:8" x14ac:dyDescent="0.25">
      <c r="B37" s="403" t="s">
        <v>651</v>
      </c>
      <c r="C37" s="404"/>
      <c r="D37" s="404"/>
      <c r="E37" s="404"/>
      <c r="F37" s="404"/>
      <c r="G37" s="404">
        <v>200</v>
      </c>
    </row>
    <row r="38" spans="1:8" x14ac:dyDescent="0.25">
      <c r="B38" s="403" t="s">
        <v>652</v>
      </c>
      <c r="C38" s="404">
        <f>SUM(C35:C37)*0.3</f>
        <v>60</v>
      </c>
      <c r="D38" s="404">
        <f>SUM(D35:D37)*0.3</f>
        <v>60</v>
      </c>
      <c r="E38" s="404">
        <f>SUM(E35:E37)*0.3</f>
        <v>150</v>
      </c>
      <c r="F38" s="404">
        <f>SUM(F35:F37)*0.3</f>
        <v>150</v>
      </c>
      <c r="G38" s="404">
        <f>SUM(G35:G37)*0.3</f>
        <v>210</v>
      </c>
    </row>
    <row r="39" spans="1:8" x14ac:dyDescent="0.25">
      <c r="B39" s="405" t="s">
        <v>653</v>
      </c>
      <c r="C39" s="406">
        <f>SUM(C35:C38)</f>
        <v>260</v>
      </c>
      <c r="D39" s="406">
        <f>SUM(D35:D38)</f>
        <v>260</v>
      </c>
      <c r="E39" s="406">
        <f>SUM(E35:E38)</f>
        <v>650</v>
      </c>
      <c r="F39" s="406">
        <f>SUM(F35:F38)</f>
        <v>650</v>
      </c>
      <c r="G39" s="406">
        <f>SUM(G35:G38)</f>
        <v>910</v>
      </c>
    </row>
    <row r="40" spans="1:8" s="384" customFormat="1" x14ac:dyDescent="0.25">
      <c r="A40" s="407"/>
      <c r="C40" s="408"/>
      <c r="D40" s="408"/>
      <c r="E40" s="408"/>
      <c r="F40" s="408"/>
      <c r="G40" s="408"/>
    </row>
    <row r="41" spans="1:8" ht="37.5" x14ac:dyDescent="0.25">
      <c r="B41" s="409" t="s">
        <v>654</v>
      </c>
      <c r="C41" s="410" t="s">
        <v>622</v>
      </c>
      <c r="D41" s="410" t="s">
        <v>623</v>
      </c>
      <c r="E41" s="410" t="s">
        <v>624</v>
      </c>
      <c r="F41" s="410" t="s">
        <v>619</v>
      </c>
      <c r="G41" s="410" t="s">
        <v>620</v>
      </c>
    </row>
    <row r="42" spans="1:8" s="369" customFormat="1" x14ac:dyDescent="0.25">
      <c r="B42" s="411" t="s">
        <v>655</v>
      </c>
      <c r="C42" s="412" t="e">
        <f>C12+C25+C32+C39+C16</f>
        <v>#N/A</v>
      </c>
      <c r="D42" s="412" t="e">
        <f>D12+D25+D32+D39+D16</f>
        <v>#N/A</v>
      </c>
      <c r="E42" s="412">
        <f>E12+E25+E32+E39+E16</f>
        <v>8460</v>
      </c>
      <c r="F42" s="412">
        <f>F12+F25+F32+F39+F16</f>
        <v>8700</v>
      </c>
      <c r="G42" s="412">
        <f>G12+G25+G32+G39+G16</f>
        <v>7100</v>
      </c>
    </row>
    <row r="43" spans="1:8" s="369" customFormat="1" x14ac:dyDescent="0.25">
      <c r="B43" s="413" t="s">
        <v>656</v>
      </c>
      <c r="C43" s="414" t="e">
        <f>C42*1.1</f>
        <v>#N/A</v>
      </c>
      <c r="D43" s="414" t="e">
        <f t="shared" ref="D43:G43" si="3">D42*1.1</f>
        <v>#N/A</v>
      </c>
      <c r="E43" s="414">
        <f t="shared" si="3"/>
        <v>9306</v>
      </c>
      <c r="F43" s="414">
        <f t="shared" si="3"/>
        <v>9570</v>
      </c>
      <c r="G43" s="414">
        <f t="shared" si="3"/>
        <v>7810.0000000000009</v>
      </c>
      <c r="H43" s="384"/>
    </row>
    <row r="44" spans="1:8" x14ac:dyDescent="0.25">
      <c r="B44" s="413" t="s">
        <v>657</v>
      </c>
      <c r="C44" s="414" t="e">
        <f>C42*1.2</f>
        <v>#N/A</v>
      </c>
      <c r="D44" s="414" t="e">
        <f t="shared" ref="D44:G44" si="4">D42*1.2</f>
        <v>#N/A</v>
      </c>
      <c r="E44" s="414">
        <f t="shared" si="4"/>
        <v>10152</v>
      </c>
      <c r="F44" s="414">
        <f t="shared" si="4"/>
        <v>10440</v>
      </c>
      <c r="G44" s="414">
        <f t="shared" si="4"/>
        <v>8520</v>
      </c>
      <c r="H44" s="384"/>
    </row>
    <row r="45" spans="1:8" s="369" customFormat="1" x14ac:dyDescent="0.25">
      <c r="C45" s="389"/>
      <c r="D45" s="389"/>
      <c r="E45" s="389"/>
      <c r="F45" s="389"/>
      <c r="G45" s="389"/>
    </row>
    <row r="54" spans="1:1" x14ac:dyDescent="0.25">
      <c r="A54" s="415"/>
    </row>
    <row r="55" spans="1:1" x14ac:dyDescent="0.25">
      <c r="A55" s="415"/>
    </row>
    <row r="67" spans="1:1" s="384" customFormat="1" x14ac:dyDescent="0.25">
      <c r="A67" s="416"/>
    </row>
    <row r="68" spans="1:1" x14ac:dyDescent="0.25">
      <c r="A68" s="417"/>
    </row>
  </sheetData>
  <mergeCells count="1">
    <mergeCell ref="B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W35"/>
  <sheetViews>
    <sheetView workbookViewId="0">
      <selection activeCell="J26" sqref="J26"/>
    </sheetView>
  </sheetViews>
  <sheetFormatPr baseColWidth="10" defaultRowHeight="15" x14ac:dyDescent="0.25"/>
  <sheetData>
    <row r="1" spans="2:23" x14ac:dyDescent="0.25">
      <c r="R1" s="418" t="s">
        <v>658</v>
      </c>
    </row>
    <row r="2" spans="2:23" ht="30" x14ac:dyDescent="0.25">
      <c r="B2" s="622" t="s">
        <v>659</v>
      </c>
      <c r="C2" s="622"/>
      <c r="D2" s="622"/>
      <c r="E2" s="622"/>
      <c r="F2" s="622"/>
      <c r="G2" s="622"/>
      <c r="R2" s="290" t="s">
        <v>660</v>
      </c>
      <c r="S2" s="78" t="s">
        <v>583</v>
      </c>
      <c r="T2" s="78" t="s">
        <v>661</v>
      </c>
      <c r="U2" s="78" t="s">
        <v>662</v>
      </c>
      <c r="V2" s="78" t="s">
        <v>581</v>
      </c>
      <c r="W2" s="78" t="s">
        <v>73</v>
      </c>
    </row>
    <row r="3" spans="2:23" ht="21" x14ac:dyDescent="0.25">
      <c r="B3" s="359"/>
      <c r="C3" s="419"/>
      <c r="D3" s="359"/>
      <c r="E3" s="359"/>
      <c r="F3" s="359"/>
      <c r="G3" s="359"/>
      <c r="R3" s="78" t="s">
        <v>663</v>
      </c>
      <c r="S3" s="420" t="e">
        <f>C12</f>
        <v>#N/A</v>
      </c>
      <c r="T3" s="420" t="e">
        <f>C7</f>
        <v>#N/A</v>
      </c>
      <c r="U3" s="420" t="e">
        <f>C22</f>
        <v>#N/A</v>
      </c>
      <c r="V3" s="420" t="e">
        <f>C27</f>
        <v>#N/A</v>
      </c>
      <c r="W3" s="420" t="e">
        <f>SUM(S3:V3)</f>
        <v>#N/A</v>
      </c>
    </row>
    <row r="4" spans="2:23" ht="18.75" x14ac:dyDescent="0.25">
      <c r="B4" s="623" t="s">
        <v>664</v>
      </c>
      <c r="C4" s="624"/>
      <c r="D4" s="624"/>
      <c r="E4" s="624"/>
      <c r="F4" s="624"/>
      <c r="G4" s="625"/>
      <c r="R4" s="78" t="s">
        <v>665</v>
      </c>
      <c r="S4" s="420" t="e">
        <f>D12</f>
        <v>#N/A</v>
      </c>
      <c r="T4" s="420" t="e">
        <f>D7</f>
        <v>#N/A</v>
      </c>
      <c r="U4" s="420" t="e">
        <f>D22</f>
        <v>#N/A</v>
      </c>
      <c r="V4" s="420" t="e">
        <f>D27</f>
        <v>#N/A</v>
      </c>
      <c r="W4" s="420" t="e">
        <f t="shared" ref="W4:W7" si="0">SUM(S4:V4)</f>
        <v>#N/A</v>
      </c>
    </row>
    <row r="5" spans="2:23" ht="18.75" x14ac:dyDescent="0.25">
      <c r="B5" s="421"/>
      <c r="C5" s="421" t="s">
        <v>622</v>
      </c>
      <c r="D5" s="421" t="s">
        <v>623</v>
      </c>
      <c r="E5" s="421" t="s">
        <v>624</v>
      </c>
      <c r="F5" s="421" t="s">
        <v>619</v>
      </c>
      <c r="G5" s="421" t="s">
        <v>620</v>
      </c>
      <c r="R5" s="78" t="s">
        <v>666</v>
      </c>
      <c r="S5" s="420">
        <f>E12</f>
        <v>0.25059101654846333</v>
      </c>
      <c r="T5" s="420">
        <f>E7</f>
        <v>0.13475177304964539</v>
      </c>
      <c r="U5" s="420">
        <f>E22</f>
        <v>0.63593380614657202</v>
      </c>
      <c r="V5" s="420">
        <f>E27</f>
        <v>1.0212765957446808</v>
      </c>
      <c r="W5" s="420">
        <f t="shared" si="0"/>
        <v>2.0425531914893615</v>
      </c>
    </row>
    <row r="6" spans="2:23" x14ac:dyDescent="0.25">
      <c r="B6" s="422" t="s">
        <v>667</v>
      </c>
      <c r="C6" s="386" t="e">
        <f>'Comparatif coûts station'!C9+'Comparatif coûts station'!C24+'Comparatif coûts station'!C38</f>
        <v>#N/A</v>
      </c>
      <c r="D6" s="386" t="e">
        <f>'Comparatif coûts station'!D9+'Comparatif coûts station'!D24+'Comparatif coûts station'!D38</f>
        <v>#N/A</v>
      </c>
      <c r="E6" s="386">
        <f>'Comparatif coûts station'!E9+'Comparatif coûts station'!E24+'Comparatif coûts station'!E38</f>
        <v>1140</v>
      </c>
      <c r="F6" s="386">
        <f>'Comparatif coûts station'!F9+'Comparatif coûts station'!F24+'Comparatif coûts station'!F38</f>
        <v>1340</v>
      </c>
      <c r="G6" s="386">
        <f>'Comparatif coûts station'!G9+'Comparatif coûts station'!G24+'Comparatif coûts station'!G38</f>
        <v>1090</v>
      </c>
      <c r="R6" s="78" t="s">
        <v>668</v>
      </c>
      <c r="S6" s="420">
        <f>F12</f>
        <v>0.13333333333333333</v>
      </c>
      <c r="T6" s="420">
        <f>F7</f>
        <v>0.15402298850574714</v>
      </c>
      <c r="U6" s="420">
        <f>F22</f>
        <v>0.42068965517241375</v>
      </c>
      <c r="V6" s="420">
        <f>F27</f>
        <v>0.70804597701149419</v>
      </c>
      <c r="W6" s="420">
        <f t="shared" si="0"/>
        <v>1.4160919540229884</v>
      </c>
    </row>
    <row r="7" spans="2:23" x14ac:dyDescent="0.25">
      <c r="B7" s="422" t="s">
        <v>669</v>
      </c>
      <c r="C7" s="423" t="e">
        <f>C6/'Comparatif coûts station'!C42</f>
        <v>#N/A</v>
      </c>
      <c r="D7" s="423" t="e">
        <f>D6/'Comparatif coûts station'!D42</f>
        <v>#N/A</v>
      </c>
      <c r="E7" s="423">
        <f>E6/'Comparatif coûts station'!E42</f>
        <v>0.13475177304964539</v>
      </c>
      <c r="F7" s="423">
        <f>F6/'Comparatif coûts station'!F42</f>
        <v>0.15402298850574714</v>
      </c>
      <c r="G7" s="423">
        <f>G6/'Comparatif coûts station'!G42</f>
        <v>0.15352112676056337</v>
      </c>
      <c r="R7" s="78" t="s">
        <v>620</v>
      </c>
      <c r="S7" s="420">
        <f>G12</f>
        <v>0.16338028169014085</v>
      </c>
      <c r="T7" s="420">
        <f>G7</f>
        <v>0.15352112676056337</v>
      </c>
      <c r="U7" s="420">
        <f>G22</f>
        <v>0.4802816901408451</v>
      </c>
      <c r="V7" s="420">
        <f>G27</f>
        <v>0.79718309859154934</v>
      </c>
      <c r="W7" s="420">
        <f t="shared" si="0"/>
        <v>1.5943661971830987</v>
      </c>
    </row>
    <row r="8" spans="2:23" x14ac:dyDescent="0.25">
      <c r="B8" s="424"/>
      <c r="C8" s="425"/>
      <c r="D8" s="425"/>
      <c r="E8" s="425"/>
      <c r="F8" s="425"/>
      <c r="G8" s="425"/>
      <c r="S8" s="88"/>
      <c r="T8" s="88"/>
      <c r="U8" s="88"/>
      <c r="V8" s="88"/>
    </row>
    <row r="9" spans="2:23" ht="30" customHeight="1" x14ac:dyDescent="0.25">
      <c r="B9" s="626" t="s">
        <v>583</v>
      </c>
      <c r="C9" s="626"/>
      <c r="D9" s="626"/>
      <c r="E9" s="626"/>
      <c r="F9" s="626"/>
      <c r="G9" s="626"/>
    </row>
    <row r="10" spans="2:23" ht="30" customHeight="1" x14ac:dyDescent="0.25">
      <c r="B10" s="426"/>
      <c r="C10" s="426" t="s">
        <v>622</v>
      </c>
      <c r="D10" s="426" t="s">
        <v>623</v>
      </c>
      <c r="E10" s="426" t="s">
        <v>624</v>
      </c>
      <c r="F10" s="426" t="s">
        <v>619</v>
      </c>
      <c r="G10" s="426" t="s">
        <v>620</v>
      </c>
      <c r="R10" s="290" t="s">
        <v>670</v>
      </c>
      <c r="S10" s="78" t="s">
        <v>583</v>
      </c>
      <c r="T10" s="78" t="s">
        <v>661</v>
      </c>
      <c r="U10" s="78" t="s">
        <v>662</v>
      </c>
      <c r="V10" s="78" t="s">
        <v>581</v>
      </c>
      <c r="W10" s="78" t="s">
        <v>73</v>
      </c>
    </row>
    <row r="11" spans="2:23" x14ac:dyDescent="0.25">
      <c r="B11" s="427" t="s">
        <v>667</v>
      </c>
      <c r="C11" s="428">
        <f>'Comparatif coûts station'!C32</f>
        <v>2120</v>
      </c>
      <c r="D11" s="428">
        <f>'Comparatif coûts station'!D32</f>
        <v>4040</v>
      </c>
      <c r="E11" s="428">
        <f>'Comparatif coûts station'!E32</f>
        <v>2120</v>
      </c>
      <c r="F11" s="428">
        <f>'Comparatif coûts station'!F32</f>
        <v>1160</v>
      </c>
      <c r="G11" s="428">
        <f>'Comparatif coûts station'!G32</f>
        <v>1160</v>
      </c>
      <c r="R11" s="78" t="s">
        <v>663</v>
      </c>
      <c r="S11" s="429">
        <f>C11</f>
        <v>2120</v>
      </c>
      <c r="T11" s="429" t="e">
        <f>C6</f>
        <v>#N/A</v>
      </c>
      <c r="U11" s="429" t="e">
        <f>C21</f>
        <v>#N/A</v>
      </c>
      <c r="V11" s="429" t="e">
        <f>C26</f>
        <v>#N/A</v>
      </c>
      <c r="W11" s="430" t="e">
        <f>SUM(S11:V11)</f>
        <v>#N/A</v>
      </c>
    </row>
    <row r="12" spans="2:23" x14ac:dyDescent="0.25">
      <c r="B12" s="427" t="s">
        <v>669</v>
      </c>
      <c r="C12" s="431" t="e">
        <f>C11/'Comparatif coûts station'!C42</f>
        <v>#N/A</v>
      </c>
      <c r="D12" s="431" t="e">
        <f>D11/'Comparatif coûts station'!D42</f>
        <v>#N/A</v>
      </c>
      <c r="E12" s="431">
        <f>E11/'Comparatif coûts station'!E42</f>
        <v>0.25059101654846333</v>
      </c>
      <c r="F12" s="431">
        <f>F11/'Comparatif coûts station'!F42</f>
        <v>0.13333333333333333</v>
      </c>
      <c r="G12" s="431">
        <f>G11/'Comparatif coûts station'!G42</f>
        <v>0.16338028169014085</v>
      </c>
      <c r="R12" s="78" t="s">
        <v>665</v>
      </c>
      <c r="S12" s="429">
        <f>D11</f>
        <v>4040</v>
      </c>
      <c r="T12" s="429" t="e">
        <f>D6</f>
        <v>#N/A</v>
      </c>
      <c r="U12" s="429">
        <f>D21</f>
        <v>2350</v>
      </c>
      <c r="V12" s="429" t="e">
        <f>D26</f>
        <v>#N/A</v>
      </c>
      <c r="W12" s="430" t="e">
        <f t="shared" ref="W12:W15" si="1">SUM(S12:V12)</f>
        <v>#N/A</v>
      </c>
    </row>
    <row r="13" spans="2:23" x14ac:dyDescent="0.25">
      <c r="B13" s="424"/>
      <c r="C13" s="425"/>
      <c r="D13" s="425"/>
      <c r="E13" s="425"/>
      <c r="F13" s="425"/>
      <c r="G13" s="425"/>
      <c r="R13" s="78" t="s">
        <v>666</v>
      </c>
      <c r="S13" s="429">
        <f>E11</f>
        <v>2120</v>
      </c>
      <c r="T13" s="429">
        <f>E6</f>
        <v>1140</v>
      </c>
      <c r="U13" s="429">
        <f>E21</f>
        <v>1000</v>
      </c>
      <c r="V13" s="429">
        <f>E26</f>
        <v>4200</v>
      </c>
      <c r="W13" s="430">
        <f t="shared" si="1"/>
        <v>8460</v>
      </c>
    </row>
    <row r="14" spans="2:23" ht="30" customHeight="1" x14ac:dyDescent="0.25">
      <c r="B14" s="627" t="s">
        <v>671</v>
      </c>
      <c r="C14" s="627"/>
      <c r="D14" s="627"/>
      <c r="E14" s="627"/>
      <c r="F14" s="627"/>
      <c r="G14" s="627"/>
      <c r="R14" s="78" t="s">
        <v>668</v>
      </c>
      <c r="S14" s="429">
        <f>F11</f>
        <v>1160</v>
      </c>
      <c r="T14" s="429">
        <f>F6</f>
        <v>1340</v>
      </c>
      <c r="U14" s="429">
        <f>F21</f>
        <v>1000</v>
      </c>
      <c r="V14" s="429">
        <f>F26</f>
        <v>5200</v>
      </c>
      <c r="W14" s="430">
        <f t="shared" si="1"/>
        <v>8700</v>
      </c>
    </row>
    <row r="15" spans="2:23" ht="30" customHeight="1" x14ac:dyDescent="0.25">
      <c r="B15" s="432"/>
      <c r="C15" s="432" t="s">
        <v>622</v>
      </c>
      <c r="D15" s="432" t="s">
        <v>623</v>
      </c>
      <c r="E15" s="432" t="s">
        <v>624</v>
      </c>
      <c r="F15" s="432" t="s">
        <v>619</v>
      </c>
      <c r="G15" s="432" t="s">
        <v>620</v>
      </c>
      <c r="R15" s="78" t="s">
        <v>620</v>
      </c>
      <c r="S15" s="429">
        <f>G11</f>
        <v>1160</v>
      </c>
      <c r="T15" s="429">
        <f>G6</f>
        <v>1090</v>
      </c>
      <c r="U15" s="429">
        <f>G21</f>
        <v>1200</v>
      </c>
      <c r="V15" s="429">
        <f>G26</f>
        <v>3650</v>
      </c>
      <c r="W15" s="430">
        <f t="shared" si="1"/>
        <v>7100</v>
      </c>
    </row>
    <row r="16" spans="2:23" x14ac:dyDescent="0.25">
      <c r="B16" s="433" t="s">
        <v>672</v>
      </c>
      <c r="C16" s="434" t="e">
        <f t="shared" ref="C16:G17" si="2">C6+C11</f>
        <v>#N/A</v>
      </c>
      <c r="D16" s="434" t="e">
        <f t="shared" si="2"/>
        <v>#N/A</v>
      </c>
      <c r="E16" s="434">
        <f t="shared" si="2"/>
        <v>3260</v>
      </c>
      <c r="F16" s="434">
        <f t="shared" si="2"/>
        <v>2500</v>
      </c>
      <c r="G16" s="434">
        <f t="shared" si="2"/>
        <v>2250</v>
      </c>
    </row>
    <row r="17" spans="2:7" x14ac:dyDescent="0.25">
      <c r="B17" s="433" t="s">
        <v>673</v>
      </c>
      <c r="C17" s="435" t="e">
        <f t="shared" si="2"/>
        <v>#N/A</v>
      </c>
      <c r="D17" s="435" t="e">
        <f t="shared" si="2"/>
        <v>#N/A</v>
      </c>
      <c r="E17" s="435">
        <f t="shared" si="2"/>
        <v>0.38534278959810875</v>
      </c>
      <c r="F17" s="435">
        <f t="shared" si="2"/>
        <v>0.28735632183908044</v>
      </c>
      <c r="G17" s="435">
        <f t="shared" si="2"/>
        <v>0.31690140845070425</v>
      </c>
    </row>
    <row r="18" spans="2:7" x14ac:dyDescent="0.25">
      <c r="B18" s="436"/>
      <c r="C18" s="437"/>
      <c r="D18" s="437"/>
      <c r="E18" s="437"/>
      <c r="F18" s="437"/>
      <c r="G18" s="437"/>
    </row>
    <row r="19" spans="2:7" ht="18.75" x14ac:dyDescent="0.25">
      <c r="B19" s="628" t="s">
        <v>662</v>
      </c>
      <c r="C19" s="628"/>
      <c r="D19" s="628"/>
      <c r="E19" s="628"/>
      <c r="F19" s="628"/>
      <c r="G19" s="628"/>
    </row>
    <row r="20" spans="2:7" ht="32.25" customHeight="1" x14ac:dyDescent="0.25">
      <c r="B20" s="438"/>
      <c r="C20" s="438" t="s">
        <v>622</v>
      </c>
      <c r="D20" s="438" t="s">
        <v>623</v>
      </c>
      <c r="E20" s="438" t="s">
        <v>624</v>
      </c>
      <c r="F20" s="438" t="s">
        <v>619</v>
      </c>
      <c r="G20" s="438" t="s">
        <v>620</v>
      </c>
    </row>
    <row r="21" spans="2:7" ht="32.25" customHeight="1" x14ac:dyDescent="0.25">
      <c r="B21" s="439" t="s">
        <v>667</v>
      </c>
      <c r="C21" s="366" t="e">
        <f>'Comparatif coûts station'!C16+'Comparatif coûts station'!C25+'Comparatif coûts station'!C39-'Comparatif coûts station'!C24-'Comparatif coûts station'!C38</f>
        <v>#N/A</v>
      </c>
      <c r="D21" s="366">
        <f>'Comparatif coûts station'!D16+'Comparatif coûts station'!D25+'Comparatif coûts station'!D39-'Comparatif coûts station'!D24-'Comparatif coûts station'!D38</f>
        <v>2350</v>
      </c>
      <c r="E21" s="366">
        <f>'Comparatif coûts station'!E16+'Comparatif coûts station'!E25+'Comparatif coûts station'!E39-'Comparatif coûts station'!E24-'Comparatif coûts station'!E38</f>
        <v>1000</v>
      </c>
      <c r="F21" s="366">
        <f>'Comparatif coûts station'!F16+'Comparatif coûts station'!F25+'Comparatif coûts station'!F39-'Comparatif coûts station'!F24-'Comparatif coûts station'!F38</f>
        <v>1000</v>
      </c>
      <c r="G21" s="366">
        <f>'Comparatif coûts station'!G16+'Comparatif coûts station'!G25+'Comparatif coûts station'!G39-'Comparatif coûts station'!G24-'Comparatif coûts station'!G38</f>
        <v>1200</v>
      </c>
    </row>
    <row r="22" spans="2:7" x14ac:dyDescent="0.25">
      <c r="B22" s="439" t="s">
        <v>669</v>
      </c>
      <c r="C22" s="440" t="e">
        <f t="shared" ref="C22:G22" si="3">C12+C17</f>
        <v>#N/A</v>
      </c>
      <c r="D22" s="440" t="e">
        <f t="shared" si="3"/>
        <v>#N/A</v>
      </c>
      <c r="E22" s="440">
        <f t="shared" si="3"/>
        <v>0.63593380614657202</v>
      </c>
      <c r="F22" s="440">
        <f t="shared" si="3"/>
        <v>0.42068965517241375</v>
      </c>
      <c r="G22" s="440">
        <f t="shared" si="3"/>
        <v>0.4802816901408451</v>
      </c>
    </row>
    <row r="23" spans="2:7" x14ac:dyDescent="0.25">
      <c r="B23" s="424"/>
      <c r="C23" s="425"/>
      <c r="D23" s="425"/>
      <c r="E23" s="425"/>
      <c r="F23" s="425"/>
      <c r="G23" s="425"/>
    </row>
    <row r="24" spans="2:7" ht="18.75" x14ac:dyDescent="0.25">
      <c r="B24" s="621" t="s">
        <v>674</v>
      </c>
      <c r="C24" s="621"/>
      <c r="D24" s="621"/>
      <c r="E24" s="621"/>
      <c r="F24" s="621"/>
      <c r="G24" s="621"/>
    </row>
    <row r="25" spans="2:7" ht="30" customHeight="1" x14ac:dyDescent="0.25">
      <c r="B25" s="441"/>
      <c r="C25" s="441" t="s">
        <v>622</v>
      </c>
      <c r="D25" s="441" t="s">
        <v>623</v>
      </c>
      <c r="E25" s="441" t="s">
        <v>624</v>
      </c>
      <c r="F25" s="441" t="s">
        <v>619</v>
      </c>
      <c r="G25" s="441" t="s">
        <v>620</v>
      </c>
    </row>
    <row r="26" spans="2:7" ht="30" customHeight="1" x14ac:dyDescent="0.25">
      <c r="B26" s="442" t="s">
        <v>667</v>
      </c>
      <c r="C26" s="443" t="e">
        <f>'Comparatif coûts station'!C12-'Comparatif coûts station'!C9</f>
        <v>#N/A</v>
      </c>
      <c r="D26" s="443" t="e">
        <f>'Comparatif coûts station'!D12-'Comparatif coûts station'!D9</f>
        <v>#N/A</v>
      </c>
      <c r="E26" s="443">
        <f>'Comparatif coûts station'!E12-'Comparatif coûts station'!E9</f>
        <v>4200</v>
      </c>
      <c r="F26" s="443">
        <f>'Comparatif coûts station'!F12-'Comparatif coûts station'!F9</f>
        <v>5200</v>
      </c>
      <c r="G26" s="443">
        <f>'Comparatif coûts station'!G12-'Comparatif coûts station'!G9</f>
        <v>3650</v>
      </c>
    </row>
    <row r="27" spans="2:7" x14ac:dyDescent="0.25">
      <c r="B27" s="442" t="s">
        <v>669</v>
      </c>
      <c r="C27" s="444" t="e">
        <f t="shared" ref="C27:G27" si="4">C17+C22</f>
        <v>#N/A</v>
      </c>
      <c r="D27" s="444" t="e">
        <f t="shared" si="4"/>
        <v>#N/A</v>
      </c>
      <c r="E27" s="444">
        <f t="shared" si="4"/>
        <v>1.0212765957446808</v>
      </c>
      <c r="F27" s="444">
        <f t="shared" si="4"/>
        <v>0.70804597701149419</v>
      </c>
      <c r="G27" s="444">
        <f t="shared" si="4"/>
        <v>0.79718309859154934</v>
      </c>
    </row>
    <row r="28" spans="2:7" x14ac:dyDescent="0.25">
      <c r="B28" s="359"/>
      <c r="C28" s="425"/>
      <c r="D28" s="425"/>
      <c r="E28" s="425"/>
      <c r="F28" s="425"/>
      <c r="G28" s="425"/>
    </row>
    <row r="29" spans="2:7" ht="18.75" x14ac:dyDescent="0.25">
      <c r="C29" s="445" t="s">
        <v>622</v>
      </c>
      <c r="D29" s="445" t="s">
        <v>623</v>
      </c>
      <c r="E29" s="445" t="s">
        <v>624</v>
      </c>
      <c r="F29" s="445" t="s">
        <v>619</v>
      </c>
      <c r="G29" s="445" t="s">
        <v>620</v>
      </c>
    </row>
    <row r="30" spans="2:7" x14ac:dyDescent="0.25">
      <c r="B30" s="446" t="s">
        <v>675</v>
      </c>
      <c r="C30" s="447" t="e">
        <f t="shared" ref="C30:G31" si="5">C26+C21+C11+C6</f>
        <v>#N/A</v>
      </c>
      <c r="D30" s="447" t="e">
        <f t="shared" si="5"/>
        <v>#N/A</v>
      </c>
      <c r="E30" s="447">
        <f t="shared" si="5"/>
        <v>8460</v>
      </c>
      <c r="F30" s="447">
        <f t="shared" si="5"/>
        <v>8700</v>
      </c>
      <c r="G30" s="447">
        <f t="shared" si="5"/>
        <v>7100</v>
      </c>
    </row>
    <row r="31" spans="2:7" x14ac:dyDescent="0.25">
      <c r="B31" s="446"/>
      <c r="C31" s="448" t="e">
        <f t="shared" si="5"/>
        <v>#N/A</v>
      </c>
      <c r="D31" s="448" t="e">
        <f t="shared" si="5"/>
        <v>#N/A</v>
      </c>
      <c r="E31" s="448">
        <f t="shared" si="5"/>
        <v>2.0425531914893615</v>
      </c>
      <c r="F31" s="448">
        <f t="shared" si="5"/>
        <v>1.4160919540229884</v>
      </c>
      <c r="G31" s="448">
        <f t="shared" si="5"/>
        <v>1.5943661971830987</v>
      </c>
    </row>
    <row r="32" spans="2:7" x14ac:dyDescent="0.25">
      <c r="B32" s="359"/>
      <c r="C32" s="359"/>
      <c r="D32" s="359"/>
      <c r="E32" s="359"/>
      <c r="F32" s="359"/>
      <c r="G32" s="359"/>
    </row>
    <row r="33" spans="2:7" x14ac:dyDescent="0.25">
      <c r="B33" s="359"/>
      <c r="C33" s="359"/>
      <c r="D33" s="359"/>
      <c r="E33" s="359"/>
      <c r="F33" s="359"/>
      <c r="G33" s="359"/>
    </row>
    <row r="34" spans="2:7" ht="45" x14ac:dyDescent="0.25">
      <c r="B34" s="417" t="s">
        <v>676</v>
      </c>
      <c r="C34" s="449">
        <v>1000</v>
      </c>
      <c r="D34" s="449">
        <v>1000</v>
      </c>
      <c r="E34" s="449">
        <v>1000</v>
      </c>
      <c r="F34" s="449">
        <v>1000</v>
      </c>
      <c r="G34" s="449">
        <v>1000</v>
      </c>
    </row>
    <row r="35" spans="2:7" ht="60" x14ac:dyDescent="0.25">
      <c r="B35" s="417" t="s">
        <v>677</v>
      </c>
      <c r="C35" s="449">
        <v>1200</v>
      </c>
      <c r="D35" s="449">
        <v>1200</v>
      </c>
      <c r="E35" s="449">
        <v>800</v>
      </c>
      <c r="F35" s="449">
        <v>800</v>
      </c>
      <c r="G35" s="449">
        <v>300</v>
      </c>
    </row>
  </sheetData>
  <mergeCells count="6">
    <mergeCell ref="B24:G24"/>
    <mergeCell ref="B2:G2"/>
    <mergeCell ref="B4:G4"/>
    <mergeCell ref="B9:G9"/>
    <mergeCell ref="B14:G14"/>
    <mergeCell ref="B19:G1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5"/>
  <sheetViews>
    <sheetView topLeftCell="A37" workbookViewId="0">
      <selection activeCell="E48" sqref="E48"/>
    </sheetView>
  </sheetViews>
  <sheetFormatPr baseColWidth="10" defaultRowHeight="15" x14ac:dyDescent="0.25"/>
  <cols>
    <col min="1" max="1" width="26.28515625" customWidth="1"/>
    <col min="2" max="2" width="30.28515625" customWidth="1"/>
    <col min="3" max="3" width="44.5703125" customWidth="1"/>
    <col min="4" max="4" width="17" customWidth="1"/>
    <col min="5" max="5" width="34.42578125" customWidth="1"/>
    <col min="7" max="7" width="22.140625" customWidth="1"/>
    <col min="8" max="8" width="28.140625" customWidth="1"/>
    <col min="9" max="9" width="20" customWidth="1"/>
    <col min="10" max="10" width="17.85546875" customWidth="1"/>
    <col min="11" max="11" width="21.7109375" customWidth="1"/>
    <col min="12" max="12" width="16.28515625" customWidth="1"/>
    <col min="13" max="13" width="14" customWidth="1"/>
  </cols>
  <sheetData>
    <row r="2" spans="1:13" x14ac:dyDescent="0.25">
      <c r="A2" s="631" t="s">
        <v>714</v>
      </c>
      <c r="B2" s="631"/>
      <c r="C2" s="631"/>
    </row>
    <row r="3" spans="1:13" ht="30" x14ac:dyDescent="0.25">
      <c r="A3" t="s">
        <v>800</v>
      </c>
      <c r="B3" t="s">
        <v>733</v>
      </c>
      <c r="C3" t="s">
        <v>801</v>
      </c>
      <c r="D3" s="492" t="s">
        <v>750</v>
      </c>
      <c r="F3" s="467" t="s">
        <v>731</v>
      </c>
      <c r="G3" s="491" t="s">
        <v>715</v>
      </c>
      <c r="H3" s="491" t="s">
        <v>719</v>
      </c>
      <c r="I3" s="491" t="s">
        <v>752</v>
      </c>
      <c r="J3" s="491" t="s">
        <v>725</v>
      </c>
      <c r="K3" s="491" t="s">
        <v>726</v>
      </c>
      <c r="L3" s="491" t="s">
        <v>121</v>
      </c>
      <c r="M3" s="491" t="s">
        <v>730</v>
      </c>
    </row>
    <row r="4" spans="1:13" ht="15" customHeight="1" x14ac:dyDescent="0.25">
      <c r="A4" t="s">
        <v>782</v>
      </c>
      <c r="C4" t="s">
        <v>550</v>
      </c>
      <c r="D4">
        <v>49</v>
      </c>
      <c r="F4" s="629" t="s">
        <v>732</v>
      </c>
      <c r="G4" s="78" t="s">
        <v>736</v>
      </c>
      <c r="H4" s="78" t="s">
        <v>746</v>
      </c>
      <c r="I4" s="78" t="s">
        <v>738</v>
      </c>
      <c r="J4" s="78" t="s">
        <v>740</v>
      </c>
      <c r="K4" s="78" t="s">
        <v>748</v>
      </c>
      <c r="L4" s="78" t="s">
        <v>115</v>
      </c>
      <c r="M4" s="78" t="s">
        <v>743</v>
      </c>
    </row>
    <row r="5" spans="1:13" x14ac:dyDescent="0.25">
      <c r="A5" s="495" t="s">
        <v>715</v>
      </c>
      <c r="B5" s="496" t="str">
        <f>'Articles magasin'!G4</f>
        <v>Distribution gravitaire</v>
      </c>
      <c r="C5" s="78" t="s">
        <v>717</v>
      </c>
      <c r="D5">
        <v>50</v>
      </c>
      <c r="F5" s="630"/>
      <c r="G5" s="78" t="s">
        <v>737</v>
      </c>
      <c r="H5" s="78" t="s">
        <v>747</v>
      </c>
      <c r="I5" s="78" t="s">
        <v>724</v>
      </c>
      <c r="J5" s="78" t="s">
        <v>741</v>
      </c>
      <c r="K5" s="78" t="s">
        <v>749</v>
      </c>
      <c r="L5" s="78" t="s">
        <v>114</v>
      </c>
      <c r="M5" s="78"/>
    </row>
    <row r="6" spans="1:13" x14ac:dyDescent="0.25">
      <c r="A6" s="495" t="s">
        <v>715</v>
      </c>
      <c r="B6" s="496" t="s">
        <v>736</v>
      </c>
      <c r="C6" s="78" t="s">
        <v>718</v>
      </c>
      <c r="D6">
        <v>50</v>
      </c>
      <c r="F6" s="630"/>
      <c r="G6" s="78" t="s">
        <v>0</v>
      </c>
      <c r="H6" s="78" t="s">
        <v>720</v>
      </c>
      <c r="I6" s="78" t="s">
        <v>567</v>
      </c>
      <c r="J6" s="78" t="s">
        <v>803</v>
      </c>
      <c r="K6" s="78"/>
      <c r="L6" s="78" t="s">
        <v>742</v>
      </c>
    </row>
    <row r="7" spans="1:13" x14ac:dyDescent="0.25">
      <c r="A7" s="495" t="s">
        <v>715</v>
      </c>
      <c r="B7" s="496" t="s">
        <v>736</v>
      </c>
      <c r="C7" s="78" t="s">
        <v>799</v>
      </c>
      <c r="D7">
        <v>51</v>
      </c>
      <c r="F7" s="630"/>
      <c r="G7" s="78" t="s">
        <v>745</v>
      </c>
      <c r="H7" s="78" t="s">
        <v>721</v>
      </c>
      <c r="I7" s="464"/>
      <c r="J7" s="78" t="s">
        <v>802</v>
      </c>
      <c r="L7" s="78" t="s">
        <v>744</v>
      </c>
    </row>
    <row r="8" spans="1:13" x14ac:dyDescent="0.25">
      <c r="A8" s="495" t="s">
        <v>715</v>
      </c>
      <c r="B8" s="496" t="s">
        <v>736</v>
      </c>
      <c r="C8" s="78" t="str">
        <f>Ventes!F4</f>
        <v>DIG-01</v>
      </c>
      <c r="D8">
        <v>127</v>
      </c>
      <c r="F8" s="630"/>
      <c r="G8" s="78" t="s">
        <v>716</v>
      </c>
      <c r="H8" s="78"/>
      <c r="J8" s="78"/>
      <c r="L8" s="78"/>
    </row>
    <row r="9" spans="1:13" x14ac:dyDescent="0.25">
      <c r="A9" s="495"/>
      <c r="B9" s="496"/>
      <c r="C9" s="78"/>
      <c r="F9" s="630"/>
      <c r="G9" s="78"/>
    </row>
    <row r="10" spans="1:13" x14ac:dyDescent="0.25">
      <c r="A10" s="495" t="s">
        <v>715</v>
      </c>
      <c r="B10" s="496" t="s">
        <v>737</v>
      </c>
      <c r="C10" s="78" t="str">
        <f>Ventes!H4</f>
        <v>DIR-01-VR50</v>
      </c>
      <c r="D10">
        <v>52</v>
      </c>
    </row>
    <row r="11" spans="1:13" x14ac:dyDescent="0.25">
      <c r="A11" s="495" t="s">
        <v>715</v>
      </c>
      <c r="B11" s="496" t="s">
        <v>737</v>
      </c>
      <c r="C11" s="78" t="str">
        <f>Ventes!I4</f>
        <v>DIR-01-VR63</v>
      </c>
      <c r="D11">
        <v>53</v>
      </c>
    </row>
    <row r="12" spans="1:13" x14ac:dyDescent="0.25">
      <c r="A12" s="495" t="s">
        <v>715</v>
      </c>
      <c r="B12" s="496" t="s">
        <v>737</v>
      </c>
      <c r="C12" s="78" t="str">
        <f>Ventes!J4</f>
        <v>DIR-01-VG50</v>
      </c>
      <c r="D12">
        <v>54</v>
      </c>
    </row>
    <row r="13" spans="1:13" x14ac:dyDescent="0.25">
      <c r="A13" s="495" t="s">
        <v>715</v>
      </c>
      <c r="B13" s="496" t="s">
        <v>737</v>
      </c>
      <c r="C13" s="78" t="str">
        <f>Ventes!K4</f>
        <v>DIR-02-VG63</v>
      </c>
      <c r="D13">
        <v>55</v>
      </c>
    </row>
    <row r="14" spans="1:13" x14ac:dyDescent="0.25">
      <c r="A14" s="495" t="s">
        <v>715</v>
      </c>
      <c r="B14" s="496" t="s">
        <v>737</v>
      </c>
      <c r="C14" s="78" t="str">
        <f>Ventes!L4</f>
        <v>DIR-02-VR50-M</v>
      </c>
      <c r="D14">
        <v>56</v>
      </c>
    </row>
    <row r="15" spans="1:13" x14ac:dyDescent="0.25">
      <c r="A15" s="495" t="s">
        <v>715</v>
      </c>
      <c r="B15" s="496" t="s">
        <v>737</v>
      </c>
      <c r="C15" s="78" t="str">
        <f>Ventes!M4</f>
        <v>DIR-02-VR63-M</v>
      </c>
      <c r="D15">
        <v>57</v>
      </c>
    </row>
    <row r="16" spans="1:13" x14ac:dyDescent="0.25">
      <c r="A16" s="495"/>
      <c r="B16" s="496"/>
      <c r="C16" s="78"/>
    </row>
    <row r="17" spans="1:4" x14ac:dyDescent="0.25">
      <c r="A17" s="495" t="s">
        <v>715</v>
      </c>
      <c r="B17" s="496" t="s">
        <v>0</v>
      </c>
      <c r="C17" s="78" t="str">
        <f>Ventes!O4</f>
        <v>TOB-03 + toile anti-affouillement</v>
      </c>
      <c r="D17">
        <v>58</v>
      </c>
    </row>
    <row r="18" spans="1:4" x14ac:dyDescent="0.25">
      <c r="A18" s="495" t="s">
        <v>715</v>
      </c>
      <c r="B18" s="496" t="s">
        <v>0</v>
      </c>
      <c r="C18" s="465" t="s">
        <v>798</v>
      </c>
      <c r="D18" s="465"/>
    </row>
    <row r="19" spans="1:4" x14ac:dyDescent="0.25">
      <c r="A19" s="495"/>
      <c r="B19" s="496"/>
      <c r="C19" s="78"/>
    </row>
    <row r="20" spans="1:4" x14ac:dyDescent="0.25">
      <c r="A20" s="495" t="s">
        <v>715</v>
      </c>
      <c r="B20" s="496" t="s">
        <v>745</v>
      </c>
      <c r="C20" s="78" t="str">
        <f>Ventes!R4</f>
        <v>COL-01-EC</v>
      </c>
      <c r="D20">
        <v>59</v>
      </c>
    </row>
    <row r="21" spans="1:4" x14ac:dyDescent="0.25">
      <c r="A21" s="495" t="s">
        <v>715</v>
      </c>
      <c r="B21" s="496" t="s">
        <v>745</v>
      </c>
      <c r="C21" s="78" t="str">
        <f>Ventes!S4</f>
        <v>COL-01</v>
      </c>
      <c r="D21">
        <v>60</v>
      </c>
    </row>
    <row r="22" spans="1:4" x14ac:dyDescent="0.25">
      <c r="A22" s="495" t="s">
        <v>715</v>
      </c>
      <c r="B22" s="496" t="s">
        <v>745</v>
      </c>
      <c r="C22" s="78" t="str">
        <f>Ventes!T4</f>
        <v>RH-DIR-01+CV-DIR-01</v>
      </c>
      <c r="D22">
        <v>124</v>
      </c>
    </row>
    <row r="23" spans="1:4" x14ac:dyDescent="0.25">
      <c r="A23" s="495"/>
      <c r="B23" s="496"/>
      <c r="C23" s="78"/>
    </row>
    <row r="24" spans="1:4" x14ac:dyDescent="0.25">
      <c r="A24" s="495" t="s">
        <v>715</v>
      </c>
      <c r="B24" s="496" t="s">
        <v>716</v>
      </c>
      <c r="C24" s="78" t="str">
        <f>Ventes!V4</f>
        <v>DIR-01</v>
      </c>
      <c r="D24">
        <v>100</v>
      </c>
    </row>
    <row r="25" spans="1:4" x14ac:dyDescent="0.25">
      <c r="A25" s="495" t="s">
        <v>715</v>
      </c>
      <c r="B25" s="496" t="s">
        <v>716</v>
      </c>
      <c r="C25" s="78" t="str">
        <f>Ventes!W4</f>
        <v>RH-DIR-01</v>
      </c>
      <c r="D25">
        <v>101</v>
      </c>
    </row>
    <row r="26" spans="1:4" x14ac:dyDescent="0.25">
      <c r="A26" s="495" t="s">
        <v>715</v>
      </c>
      <c r="B26" s="496" t="s">
        <v>716</v>
      </c>
      <c r="C26" s="78" t="str">
        <f>Ventes!X4</f>
        <v>CV-DIR-01</v>
      </c>
      <c r="D26">
        <v>126</v>
      </c>
    </row>
    <row r="27" spans="1:4" x14ac:dyDescent="0.25">
      <c r="A27" s="495" t="s">
        <v>715</v>
      </c>
      <c r="B27" s="496" t="s">
        <v>716</v>
      </c>
      <c r="C27" s="78" t="str">
        <f>Ventes!Y4</f>
        <v>DIR-02</v>
      </c>
      <c r="D27">
        <v>102</v>
      </c>
    </row>
    <row r="28" spans="1:4" x14ac:dyDescent="0.25">
      <c r="A28" s="495" t="s">
        <v>715</v>
      </c>
      <c r="B28" s="496" t="s">
        <v>716</v>
      </c>
      <c r="C28" s="78" t="str">
        <f>Ventes!Z4</f>
        <v>COL-01</v>
      </c>
      <c r="D28">
        <v>103</v>
      </c>
    </row>
    <row r="29" spans="1:4" x14ac:dyDescent="0.25">
      <c r="A29" s="495" t="s">
        <v>715</v>
      </c>
      <c r="B29" s="496" t="s">
        <v>716</v>
      </c>
      <c r="C29" s="78" t="str">
        <f>Ventes!AC4</f>
        <v>TOB-03</v>
      </c>
      <c r="D29">
        <v>104</v>
      </c>
    </row>
    <row r="30" spans="1:4" x14ac:dyDescent="0.25">
      <c r="A30" s="495"/>
      <c r="B30" s="496"/>
      <c r="C30" s="78"/>
    </row>
    <row r="32" spans="1:4" x14ac:dyDescent="0.25">
      <c r="A32" s="495" t="s">
        <v>719</v>
      </c>
      <c r="B32" s="499" t="s">
        <v>746</v>
      </c>
      <c r="C32" s="78" t="s">
        <v>863</v>
      </c>
      <c r="D32">
        <v>145</v>
      </c>
    </row>
    <row r="33" spans="1:4" x14ac:dyDescent="0.25">
      <c r="A33" s="495" t="s">
        <v>719</v>
      </c>
      <c r="B33" s="499" t="s">
        <v>746</v>
      </c>
      <c r="C33" s="78" t="s">
        <v>754</v>
      </c>
      <c r="D33">
        <v>61</v>
      </c>
    </row>
    <row r="34" spans="1:4" x14ac:dyDescent="0.25">
      <c r="A34" s="495" t="s">
        <v>719</v>
      </c>
      <c r="B34" s="499" t="s">
        <v>746</v>
      </c>
      <c r="C34" s="78" t="s">
        <v>755</v>
      </c>
      <c r="D34">
        <v>63</v>
      </c>
    </row>
    <row r="35" spans="1:4" x14ac:dyDescent="0.25">
      <c r="A35" s="495" t="s">
        <v>719</v>
      </c>
      <c r="B35" s="499" t="s">
        <v>746</v>
      </c>
      <c r="C35" s="78" t="s">
        <v>756</v>
      </c>
      <c r="D35">
        <v>65</v>
      </c>
    </row>
    <row r="36" spans="1:4" x14ac:dyDescent="0.25">
      <c r="A36" s="495" t="s">
        <v>719</v>
      </c>
      <c r="B36" s="499" t="s">
        <v>746</v>
      </c>
      <c r="C36" s="78" t="s">
        <v>757</v>
      </c>
      <c r="D36">
        <v>67</v>
      </c>
    </row>
    <row r="37" spans="1:4" x14ac:dyDescent="0.25">
      <c r="A37" s="495" t="s">
        <v>719</v>
      </c>
      <c r="B37" s="499" t="s">
        <v>746</v>
      </c>
      <c r="C37" s="78" t="s">
        <v>758</v>
      </c>
      <c r="D37">
        <v>68</v>
      </c>
    </row>
    <row r="38" spans="1:4" x14ac:dyDescent="0.25">
      <c r="A38" s="495" t="s">
        <v>719</v>
      </c>
      <c r="B38" s="499" t="s">
        <v>746</v>
      </c>
      <c r="C38" s="78" t="s">
        <v>759</v>
      </c>
      <c r="D38">
        <v>69</v>
      </c>
    </row>
    <row r="39" spans="1:4" x14ac:dyDescent="0.25">
      <c r="A39" s="495" t="s">
        <v>719</v>
      </c>
      <c r="B39" s="499" t="s">
        <v>746</v>
      </c>
      <c r="C39" s="78" t="s">
        <v>864</v>
      </c>
      <c r="D39">
        <v>146</v>
      </c>
    </row>
    <row r="40" spans="1:4" x14ac:dyDescent="0.25">
      <c r="A40" s="495" t="s">
        <v>719</v>
      </c>
      <c r="B40" s="499" t="s">
        <v>746</v>
      </c>
      <c r="C40" s="78" t="s">
        <v>760</v>
      </c>
      <c r="D40">
        <v>71</v>
      </c>
    </row>
    <row r="41" spans="1:4" x14ac:dyDescent="0.25">
      <c r="A41" s="495" t="s">
        <v>719</v>
      </c>
      <c r="B41" s="499" t="s">
        <v>746</v>
      </c>
      <c r="C41" s="78" t="s">
        <v>761</v>
      </c>
      <c r="D41">
        <v>72</v>
      </c>
    </row>
    <row r="42" spans="1:4" x14ac:dyDescent="0.25">
      <c r="A42" s="495" t="s">
        <v>719</v>
      </c>
      <c r="B42" s="499" t="s">
        <v>746</v>
      </c>
      <c r="C42" s="78" t="s">
        <v>865</v>
      </c>
      <c r="D42">
        <v>162</v>
      </c>
    </row>
    <row r="43" spans="1:4" x14ac:dyDescent="0.25">
      <c r="A43" s="495" t="s">
        <v>719</v>
      </c>
      <c r="B43" s="499" t="s">
        <v>746</v>
      </c>
      <c r="C43" s="78" t="s">
        <v>762</v>
      </c>
      <c r="D43">
        <v>74</v>
      </c>
    </row>
    <row r="44" spans="1:4" x14ac:dyDescent="0.25">
      <c r="A44" s="495" t="s">
        <v>719</v>
      </c>
      <c r="B44" s="499" t="s">
        <v>746</v>
      </c>
      <c r="C44" s="78" t="s">
        <v>763</v>
      </c>
      <c r="D44">
        <v>75</v>
      </c>
    </row>
    <row r="45" spans="1:4" x14ac:dyDescent="0.25">
      <c r="A45" s="495" t="s">
        <v>719</v>
      </c>
      <c r="B45" s="499" t="s">
        <v>746</v>
      </c>
      <c r="C45" s="78" t="s">
        <v>764</v>
      </c>
      <c r="D45">
        <v>76</v>
      </c>
    </row>
    <row r="46" spans="1:4" x14ac:dyDescent="0.25">
      <c r="A46" s="495" t="s">
        <v>719</v>
      </c>
      <c r="B46" s="499" t="s">
        <v>746</v>
      </c>
      <c r="C46" s="78" t="s">
        <v>765</v>
      </c>
      <c r="D46">
        <v>78</v>
      </c>
    </row>
    <row r="47" spans="1:4" x14ac:dyDescent="0.25">
      <c r="A47" s="495" t="s">
        <v>719</v>
      </c>
      <c r="B47" s="499" t="s">
        <v>746</v>
      </c>
      <c r="C47" s="78" t="s">
        <v>766</v>
      </c>
      <c r="D47">
        <v>79</v>
      </c>
    </row>
    <row r="48" spans="1:4" x14ac:dyDescent="0.25">
      <c r="A48" s="495" t="s">
        <v>719</v>
      </c>
      <c r="B48" s="499" t="s">
        <v>746</v>
      </c>
      <c r="C48" s="78" t="s">
        <v>866</v>
      </c>
      <c r="D48">
        <v>147</v>
      </c>
    </row>
    <row r="49" spans="1:4" x14ac:dyDescent="0.25">
      <c r="A49" s="495" t="s">
        <v>719</v>
      </c>
      <c r="B49" s="499" t="s">
        <v>746</v>
      </c>
      <c r="C49" s="78" t="s">
        <v>867</v>
      </c>
      <c r="D49">
        <v>148</v>
      </c>
    </row>
    <row r="50" spans="1:4" x14ac:dyDescent="0.25">
      <c r="A50" s="495" t="s">
        <v>719</v>
      </c>
      <c r="B50" s="499" t="s">
        <v>746</v>
      </c>
      <c r="C50" s="78" t="s">
        <v>767</v>
      </c>
      <c r="D50">
        <v>81</v>
      </c>
    </row>
    <row r="51" spans="1:4" x14ac:dyDescent="0.25">
      <c r="A51" s="495" t="s">
        <v>719</v>
      </c>
      <c r="B51" s="499" t="s">
        <v>746</v>
      </c>
      <c r="C51" s="78" t="s">
        <v>868</v>
      </c>
      <c r="D51">
        <v>149</v>
      </c>
    </row>
    <row r="52" spans="1:4" x14ac:dyDescent="0.25">
      <c r="A52" s="495" t="s">
        <v>719</v>
      </c>
      <c r="B52" s="499" t="s">
        <v>746</v>
      </c>
      <c r="C52" s="78" t="s">
        <v>869</v>
      </c>
      <c r="D52">
        <v>150</v>
      </c>
    </row>
    <row r="53" spans="1:4" x14ac:dyDescent="0.25">
      <c r="A53" s="495" t="s">
        <v>719</v>
      </c>
      <c r="B53" s="499" t="s">
        <v>746</v>
      </c>
      <c r="C53" s="78" t="s">
        <v>768</v>
      </c>
      <c r="D53">
        <v>83</v>
      </c>
    </row>
    <row r="54" spans="1:4" x14ac:dyDescent="0.25">
      <c r="A54" s="495" t="s">
        <v>719</v>
      </c>
      <c r="B54" s="499" t="s">
        <v>746</v>
      </c>
      <c r="C54" s="78" t="s">
        <v>769</v>
      </c>
      <c r="D54">
        <v>84</v>
      </c>
    </row>
    <row r="55" spans="1:4" x14ac:dyDescent="0.25">
      <c r="A55" s="498"/>
      <c r="B55" s="499"/>
      <c r="C55" s="78"/>
    </row>
    <row r="56" spans="1:4" x14ac:dyDescent="0.25">
      <c r="A56" s="498" t="s">
        <v>719</v>
      </c>
      <c r="B56" s="499" t="s">
        <v>747</v>
      </c>
      <c r="C56" s="78" t="s">
        <v>770</v>
      </c>
      <c r="D56">
        <v>62</v>
      </c>
    </row>
    <row r="57" spans="1:4" x14ac:dyDescent="0.25">
      <c r="A57" s="498" t="s">
        <v>719</v>
      </c>
      <c r="B57" s="499" t="s">
        <v>747</v>
      </c>
      <c r="C57" s="78" t="s">
        <v>872</v>
      </c>
      <c r="D57">
        <v>151</v>
      </c>
    </row>
    <row r="58" spans="1:4" x14ac:dyDescent="0.25">
      <c r="A58" s="498" t="s">
        <v>719</v>
      </c>
      <c r="B58" s="499" t="s">
        <v>747</v>
      </c>
      <c r="C58" s="78" t="s">
        <v>771</v>
      </c>
      <c r="D58">
        <v>64</v>
      </c>
    </row>
    <row r="59" spans="1:4" x14ac:dyDescent="0.25">
      <c r="A59" s="498" t="s">
        <v>719</v>
      </c>
      <c r="B59" s="499" t="s">
        <v>747</v>
      </c>
      <c r="C59" s="78" t="s">
        <v>753</v>
      </c>
      <c r="D59">
        <v>66</v>
      </c>
    </row>
    <row r="60" spans="1:4" x14ac:dyDescent="0.25">
      <c r="A60" s="498" t="s">
        <v>719</v>
      </c>
      <c r="B60" s="499" t="s">
        <v>747</v>
      </c>
      <c r="C60" s="78" t="s">
        <v>772</v>
      </c>
      <c r="D60">
        <v>70</v>
      </c>
    </row>
    <row r="61" spans="1:4" x14ac:dyDescent="0.25">
      <c r="A61" s="498" t="s">
        <v>719</v>
      </c>
      <c r="B61" s="499" t="s">
        <v>747</v>
      </c>
      <c r="C61" s="78" t="s">
        <v>870</v>
      </c>
      <c r="D61">
        <v>152</v>
      </c>
    </row>
    <row r="62" spans="1:4" x14ac:dyDescent="0.25">
      <c r="A62" s="498" t="s">
        <v>719</v>
      </c>
      <c r="B62" s="499" t="s">
        <v>747</v>
      </c>
      <c r="C62" s="78" t="s">
        <v>773</v>
      </c>
      <c r="D62">
        <v>73</v>
      </c>
    </row>
    <row r="63" spans="1:4" x14ac:dyDescent="0.25">
      <c r="A63" s="498" t="s">
        <v>719</v>
      </c>
      <c r="B63" s="499" t="s">
        <v>747</v>
      </c>
      <c r="C63" s="78" t="s">
        <v>871</v>
      </c>
      <c r="D63">
        <v>153</v>
      </c>
    </row>
    <row r="64" spans="1:4" x14ac:dyDescent="0.25">
      <c r="A64" s="498" t="s">
        <v>719</v>
      </c>
      <c r="B64" s="499" t="s">
        <v>747</v>
      </c>
      <c r="C64" s="78" t="s">
        <v>774</v>
      </c>
      <c r="D64">
        <v>77</v>
      </c>
    </row>
    <row r="65" spans="1:4" x14ac:dyDescent="0.25">
      <c r="A65" s="498" t="s">
        <v>719</v>
      </c>
      <c r="B65" s="499" t="s">
        <v>747</v>
      </c>
      <c r="C65" s="78" t="s">
        <v>775</v>
      </c>
      <c r="D65">
        <v>80</v>
      </c>
    </row>
    <row r="66" spans="1:4" x14ac:dyDescent="0.25">
      <c r="A66" s="498" t="s">
        <v>719</v>
      </c>
      <c r="B66" s="499" t="s">
        <v>747</v>
      </c>
      <c r="C66" s="78" t="s">
        <v>873</v>
      </c>
      <c r="D66">
        <v>154</v>
      </c>
    </row>
    <row r="67" spans="1:4" x14ac:dyDescent="0.25">
      <c r="A67" s="498" t="s">
        <v>719</v>
      </c>
      <c r="B67" s="499" t="s">
        <v>747</v>
      </c>
      <c r="C67" s="78" t="s">
        <v>776</v>
      </c>
      <c r="D67">
        <v>82</v>
      </c>
    </row>
    <row r="68" spans="1:4" x14ac:dyDescent="0.25">
      <c r="A68" s="498" t="s">
        <v>719</v>
      </c>
      <c r="B68" s="499" t="s">
        <v>747</v>
      </c>
      <c r="C68" s="78" t="s">
        <v>874</v>
      </c>
      <c r="D68">
        <v>155</v>
      </c>
    </row>
    <row r="69" spans="1:4" x14ac:dyDescent="0.25">
      <c r="A69" s="498" t="s">
        <v>719</v>
      </c>
      <c r="B69" s="499" t="s">
        <v>747</v>
      </c>
      <c r="C69" s="78" t="s">
        <v>777</v>
      </c>
      <c r="D69">
        <v>85</v>
      </c>
    </row>
    <row r="70" spans="1:4" x14ac:dyDescent="0.25">
      <c r="A70" s="498"/>
      <c r="B70" s="499"/>
      <c r="C70" s="78"/>
    </row>
    <row r="71" spans="1:4" x14ac:dyDescent="0.25">
      <c r="A71" s="498" t="s">
        <v>719</v>
      </c>
      <c r="B71" s="499" t="s">
        <v>720</v>
      </c>
      <c r="C71" s="78" t="s">
        <v>780</v>
      </c>
      <c r="D71">
        <v>86</v>
      </c>
    </row>
    <row r="72" spans="1:4" x14ac:dyDescent="0.25">
      <c r="A72" s="498" t="s">
        <v>719</v>
      </c>
      <c r="B72" s="499" t="s">
        <v>720</v>
      </c>
      <c r="C72" s="78" t="s">
        <v>781</v>
      </c>
      <c r="D72">
        <v>87</v>
      </c>
    </row>
    <row r="73" spans="1:4" x14ac:dyDescent="0.25">
      <c r="A73" s="498"/>
      <c r="B73" s="499"/>
      <c r="C73" s="78"/>
    </row>
    <row r="74" spans="1:4" x14ac:dyDescent="0.25">
      <c r="A74" s="498" t="s">
        <v>719</v>
      </c>
      <c r="B74" s="499" t="s">
        <v>721</v>
      </c>
      <c r="C74" s="78" t="s">
        <v>722</v>
      </c>
      <c r="D74">
        <v>88</v>
      </c>
    </row>
    <row r="75" spans="1:4" x14ac:dyDescent="0.25">
      <c r="A75" s="498" t="s">
        <v>719</v>
      </c>
      <c r="B75" s="499" t="s">
        <v>721</v>
      </c>
      <c r="C75" s="78" t="s">
        <v>723</v>
      </c>
      <c r="D75">
        <v>123</v>
      </c>
    </row>
    <row r="76" spans="1:4" x14ac:dyDescent="0.25">
      <c r="A76" s="498"/>
      <c r="B76" s="499"/>
      <c r="C76" s="78"/>
    </row>
    <row r="77" spans="1:4" x14ac:dyDescent="0.25">
      <c r="C77" s="466"/>
    </row>
    <row r="78" spans="1:4" x14ac:dyDescent="0.25">
      <c r="A78" s="498" t="s">
        <v>752</v>
      </c>
      <c r="B78" s="496" t="s">
        <v>738</v>
      </c>
      <c r="C78" s="78" t="s">
        <v>950</v>
      </c>
      <c r="D78">
        <v>125</v>
      </c>
    </row>
    <row r="79" spans="1:4" x14ac:dyDescent="0.25">
      <c r="A79" s="498" t="s">
        <v>752</v>
      </c>
      <c r="B79" s="496" t="s">
        <v>738</v>
      </c>
      <c r="C79" s="78" t="s">
        <v>951</v>
      </c>
      <c r="D79">
        <v>156</v>
      </c>
    </row>
    <row r="80" spans="1:4" x14ac:dyDescent="0.25">
      <c r="A80" s="498" t="s">
        <v>752</v>
      </c>
      <c r="B80" s="496" t="s">
        <v>738</v>
      </c>
      <c r="C80" s="78" t="s">
        <v>952</v>
      </c>
      <c r="D80">
        <v>143</v>
      </c>
    </row>
    <row r="81" spans="1:5" x14ac:dyDescent="0.25">
      <c r="A81" s="498" t="s">
        <v>752</v>
      </c>
      <c r="B81" s="496" t="s">
        <v>738</v>
      </c>
      <c r="C81" s="78" t="s">
        <v>953</v>
      </c>
      <c r="D81">
        <v>157</v>
      </c>
    </row>
    <row r="82" spans="1:5" x14ac:dyDescent="0.25">
      <c r="A82" s="498" t="s">
        <v>752</v>
      </c>
      <c r="B82" s="496" t="s">
        <v>738</v>
      </c>
      <c r="C82" s="78" t="s">
        <v>954</v>
      </c>
      <c r="D82">
        <v>158</v>
      </c>
    </row>
    <row r="83" spans="1:5" x14ac:dyDescent="0.25">
      <c r="A83" s="498" t="s">
        <v>752</v>
      </c>
      <c r="B83" s="496" t="s">
        <v>738</v>
      </c>
      <c r="C83" s="78" t="s">
        <v>955</v>
      </c>
      <c r="D83">
        <v>159</v>
      </c>
    </row>
    <row r="84" spans="1:5" x14ac:dyDescent="0.25">
      <c r="A84" s="498" t="s">
        <v>752</v>
      </c>
      <c r="B84" s="496" t="s">
        <v>738</v>
      </c>
      <c r="C84" s="78" t="s">
        <v>956</v>
      </c>
      <c r="D84">
        <v>160</v>
      </c>
    </row>
    <row r="85" spans="1:5" x14ac:dyDescent="0.25">
      <c r="A85" s="498"/>
      <c r="B85" s="496"/>
      <c r="C85" s="78"/>
    </row>
    <row r="86" spans="1:5" x14ac:dyDescent="0.25">
      <c r="A86" s="498" t="s">
        <v>752</v>
      </c>
      <c r="B86" s="496" t="s">
        <v>724</v>
      </c>
      <c r="C86" s="78" t="s">
        <v>887</v>
      </c>
      <c r="D86">
        <v>118</v>
      </c>
    </row>
    <row r="87" spans="1:5" x14ac:dyDescent="0.25">
      <c r="A87" s="498" t="s">
        <v>752</v>
      </c>
      <c r="B87" s="496" t="s">
        <v>724</v>
      </c>
      <c r="C87" s="78" t="s">
        <v>888</v>
      </c>
      <c r="D87">
        <v>161</v>
      </c>
    </row>
    <row r="88" spans="1:5" x14ac:dyDescent="0.25">
      <c r="A88" s="498"/>
      <c r="B88" s="496"/>
      <c r="C88" s="78"/>
    </row>
    <row r="89" spans="1:5" x14ac:dyDescent="0.25">
      <c r="A89" s="498" t="s">
        <v>752</v>
      </c>
      <c r="B89" s="496" t="s">
        <v>567</v>
      </c>
      <c r="C89" s="78" t="s">
        <v>797</v>
      </c>
      <c r="D89">
        <v>134</v>
      </c>
    </row>
    <row r="90" spans="1:5" x14ac:dyDescent="0.25">
      <c r="A90" s="498"/>
      <c r="B90" s="497"/>
      <c r="C90" s="78"/>
    </row>
    <row r="91" spans="1:5" x14ac:dyDescent="0.25">
      <c r="C91" s="78"/>
    </row>
    <row r="92" spans="1:5" x14ac:dyDescent="0.25">
      <c r="A92" s="498" t="s">
        <v>725</v>
      </c>
      <c r="B92" s="496" t="s">
        <v>740</v>
      </c>
      <c r="C92" s="78" t="s">
        <v>601</v>
      </c>
      <c r="D92">
        <v>130</v>
      </c>
    </row>
    <row r="93" spans="1:5" x14ac:dyDescent="0.25">
      <c r="A93" s="498" t="s">
        <v>725</v>
      </c>
      <c r="B93" s="496" t="s">
        <v>740</v>
      </c>
      <c r="C93" s="78" t="s">
        <v>602</v>
      </c>
      <c r="D93">
        <v>131</v>
      </c>
    </row>
    <row r="94" spans="1:5" x14ac:dyDescent="0.25">
      <c r="A94" s="498" t="s">
        <v>725</v>
      </c>
      <c r="B94" s="501" t="s">
        <v>740</v>
      </c>
      <c r="C94" s="465" t="s">
        <v>603</v>
      </c>
      <c r="D94" s="465"/>
      <c r="E94" s="466"/>
    </row>
    <row r="95" spans="1:5" x14ac:dyDescent="0.25">
      <c r="A95" s="498"/>
      <c r="B95" s="501"/>
      <c r="C95" s="78"/>
    </row>
    <row r="96" spans="1:5" x14ac:dyDescent="0.25">
      <c r="A96" s="498" t="s">
        <v>725</v>
      </c>
      <c r="B96" s="501" t="s">
        <v>741</v>
      </c>
      <c r="C96" s="78" t="s">
        <v>604</v>
      </c>
      <c r="D96">
        <v>133</v>
      </c>
    </row>
    <row r="97" spans="1:4" x14ac:dyDescent="0.25">
      <c r="A97" s="498" t="s">
        <v>725</v>
      </c>
      <c r="B97" s="501" t="s">
        <v>741</v>
      </c>
      <c r="C97" s="78" t="s">
        <v>605</v>
      </c>
      <c r="D97">
        <v>132</v>
      </c>
    </row>
    <row r="98" spans="1:4" x14ac:dyDescent="0.25">
      <c r="A98" s="498"/>
      <c r="B98" s="501"/>
      <c r="C98" s="78"/>
    </row>
    <row r="99" spans="1:4" x14ac:dyDescent="0.25">
      <c r="A99" s="498" t="s">
        <v>725</v>
      </c>
      <c r="B99" s="500" t="s">
        <v>803</v>
      </c>
      <c r="C99" s="78"/>
      <c r="D99" s="465"/>
    </row>
    <row r="100" spans="1:4" x14ac:dyDescent="0.25">
      <c r="A100" s="498"/>
      <c r="B100" s="500"/>
      <c r="C100" s="78"/>
      <c r="D100" s="465"/>
    </row>
    <row r="101" spans="1:4" x14ac:dyDescent="0.25">
      <c r="A101" s="498" t="s">
        <v>725</v>
      </c>
      <c r="B101" s="500" t="s">
        <v>802</v>
      </c>
      <c r="C101" s="78"/>
      <c r="D101" s="465"/>
    </row>
    <row r="102" spans="1:4" x14ac:dyDescent="0.25">
      <c r="A102" s="498"/>
      <c r="B102" s="500"/>
      <c r="C102" s="78"/>
      <c r="D102" s="465"/>
    </row>
    <row r="103" spans="1:4" x14ac:dyDescent="0.25">
      <c r="C103" s="466"/>
    </row>
    <row r="104" spans="1:4" x14ac:dyDescent="0.25">
      <c r="A104" s="498" t="s">
        <v>726</v>
      </c>
      <c r="B104" s="496" t="s">
        <v>748</v>
      </c>
      <c r="C104" s="78" t="s">
        <v>795</v>
      </c>
      <c r="D104">
        <v>128</v>
      </c>
    </row>
    <row r="105" spans="1:4" x14ac:dyDescent="0.25">
      <c r="A105" s="498"/>
      <c r="B105" s="497"/>
      <c r="C105" s="78"/>
    </row>
    <row r="106" spans="1:4" x14ac:dyDescent="0.25">
      <c r="A106" s="498" t="s">
        <v>726</v>
      </c>
      <c r="B106" s="496" t="s">
        <v>749</v>
      </c>
      <c r="C106" s="78" t="s">
        <v>795</v>
      </c>
      <c r="D106">
        <v>135</v>
      </c>
    </row>
    <row r="107" spans="1:4" x14ac:dyDescent="0.25">
      <c r="A107" s="498"/>
      <c r="B107" s="497"/>
      <c r="C107" s="78"/>
    </row>
    <row r="108" spans="1:4" x14ac:dyDescent="0.25">
      <c r="C108" s="466"/>
    </row>
    <row r="109" spans="1:4" x14ac:dyDescent="0.25">
      <c r="A109" s="498" t="s">
        <v>121</v>
      </c>
      <c r="B109" s="496" t="s">
        <v>115</v>
      </c>
      <c r="C109" s="78" t="s">
        <v>787</v>
      </c>
      <c r="D109">
        <v>105</v>
      </c>
    </row>
    <row r="110" spans="1:4" x14ac:dyDescent="0.25">
      <c r="A110" s="498" t="s">
        <v>121</v>
      </c>
      <c r="B110" s="496" t="s">
        <v>115</v>
      </c>
      <c r="C110" s="78" t="s">
        <v>788</v>
      </c>
      <c r="D110">
        <v>106</v>
      </c>
    </row>
    <row r="111" spans="1:4" x14ac:dyDescent="0.25">
      <c r="A111" s="498" t="s">
        <v>121</v>
      </c>
      <c r="B111" s="496" t="s">
        <v>115</v>
      </c>
      <c r="C111" s="78" t="s">
        <v>789</v>
      </c>
      <c r="D111">
        <v>107</v>
      </c>
    </row>
    <row r="112" spans="1:4" x14ac:dyDescent="0.25">
      <c r="A112" s="498" t="s">
        <v>121</v>
      </c>
      <c r="B112" s="496" t="s">
        <v>115</v>
      </c>
      <c r="C112" s="78" t="s">
        <v>790</v>
      </c>
      <c r="D112">
        <v>108</v>
      </c>
    </row>
    <row r="113" spans="1:4" x14ac:dyDescent="0.25">
      <c r="A113" s="498" t="s">
        <v>121</v>
      </c>
      <c r="B113" s="496" t="s">
        <v>115</v>
      </c>
      <c r="C113" s="78" t="s">
        <v>791</v>
      </c>
      <c r="D113">
        <v>109</v>
      </c>
    </row>
    <row r="114" spans="1:4" x14ac:dyDescent="0.25">
      <c r="A114" s="498" t="s">
        <v>121</v>
      </c>
      <c r="B114" s="501" t="s">
        <v>115</v>
      </c>
      <c r="C114" s="78" t="s">
        <v>792</v>
      </c>
      <c r="D114">
        <v>110</v>
      </c>
    </row>
    <row r="115" spans="1:4" x14ac:dyDescent="0.25">
      <c r="A115" s="498" t="s">
        <v>121</v>
      </c>
      <c r="B115" s="501" t="s">
        <v>115</v>
      </c>
      <c r="C115" s="78" t="s">
        <v>793</v>
      </c>
      <c r="D115">
        <v>111</v>
      </c>
    </row>
    <row r="116" spans="1:4" x14ac:dyDescent="0.25">
      <c r="A116" s="498" t="s">
        <v>121</v>
      </c>
      <c r="B116" s="501" t="s">
        <v>115</v>
      </c>
      <c r="C116" s="291" t="s">
        <v>794</v>
      </c>
      <c r="D116">
        <v>112</v>
      </c>
    </row>
    <row r="117" spans="1:4" x14ac:dyDescent="0.25">
      <c r="A117" s="498"/>
      <c r="B117" s="501"/>
      <c r="C117" s="78"/>
    </row>
    <row r="118" spans="1:4" x14ac:dyDescent="0.25">
      <c r="A118" s="498" t="s">
        <v>121</v>
      </c>
      <c r="B118" s="501" t="s">
        <v>114</v>
      </c>
      <c r="C118" s="78" t="s">
        <v>779</v>
      </c>
      <c r="D118">
        <v>122</v>
      </c>
    </row>
    <row r="119" spans="1:4" x14ac:dyDescent="0.25">
      <c r="A119" s="498"/>
      <c r="B119" s="501"/>
      <c r="C119" s="78"/>
    </row>
    <row r="120" spans="1:4" x14ac:dyDescent="0.25">
      <c r="A120" s="498" t="s">
        <v>121</v>
      </c>
      <c r="B120" s="501" t="s">
        <v>742</v>
      </c>
      <c r="C120" s="78" t="s">
        <v>727</v>
      </c>
      <c r="D120">
        <v>119</v>
      </c>
    </row>
    <row r="121" spans="1:4" x14ac:dyDescent="0.25">
      <c r="A121" s="498" t="s">
        <v>121</v>
      </c>
      <c r="B121" s="501" t="s">
        <v>742</v>
      </c>
      <c r="C121" s="78" t="s">
        <v>728</v>
      </c>
      <c r="D121">
        <v>120</v>
      </c>
    </row>
    <row r="122" spans="1:4" x14ac:dyDescent="0.25">
      <c r="A122" s="498" t="s">
        <v>121</v>
      </c>
      <c r="B122" s="501" t="s">
        <v>742</v>
      </c>
      <c r="C122" s="78" t="s">
        <v>729</v>
      </c>
      <c r="D122">
        <v>121</v>
      </c>
    </row>
    <row r="123" spans="1:4" x14ac:dyDescent="0.25">
      <c r="A123" s="498" t="s">
        <v>121</v>
      </c>
      <c r="B123" s="501" t="s">
        <v>742</v>
      </c>
      <c r="C123" s="78" t="s">
        <v>707</v>
      </c>
      <c r="D123">
        <v>113</v>
      </c>
    </row>
    <row r="124" spans="1:4" x14ac:dyDescent="0.25">
      <c r="A124" s="498" t="s">
        <v>121</v>
      </c>
      <c r="B124" s="501" t="s">
        <v>742</v>
      </c>
      <c r="C124" s="78" t="s">
        <v>578</v>
      </c>
      <c r="D124">
        <v>129</v>
      </c>
    </row>
    <row r="125" spans="1:4" x14ac:dyDescent="0.25">
      <c r="A125" s="498" t="s">
        <v>121</v>
      </c>
      <c r="B125" s="501" t="s">
        <v>742</v>
      </c>
      <c r="C125" s="78" t="s">
        <v>708</v>
      </c>
      <c r="D125">
        <v>114</v>
      </c>
    </row>
    <row r="126" spans="1:4" x14ac:dyDescent="0.25">
      <c r="A126" s="498"/>
      <c r="B126" s="501"/>
      <c r="C126" s="78"/>
    </row>
    <row r="127" spans="1:4" x14ac:dyDescent="0.25">
      <c r="A127" s="498" t="s">
        <v>121</v>
      </c>
      <c r="B127" s="501" t="s">
        <v>744</v>
      </c>
      <c r="C127" s="291" t="s">
        <v>751</v>
      </c>
      <c r="D127">
        <v>116</v>
      </c>
    </row>
    <row r="128" spans="1:4" x14ac:dyDescent="0.25">
      <c r="A128" s="498" t="s">
        <v>121</v>
      </c>
      <c r="B128" s="501" t="s">
        <v>744</v>
      </c>
      <c r="C128" s="78" t="s">
        <v>709</v>
      </c>
      <c r="D128">
        <v>89</v>
      </c>
    </row>
    <row r="129" spans="1:4" x14ac:dyDescent="0.25">
      <c r="A129" s="498"/>
      <c r="B129" s="501"/>
      <c r="C129" s="78"/>
    </row>
    <row r="131" spans="1:4" x14ac:dyDescent="0.25">
      <c r="A131" s="498" t="s">
        <v>730</v>
      </c>
      <c r="B131" s="496" t="s">
        <v>743</v>
      </c>
      <c r="C131" s="78" t="s">
        <v>783</v>
      </c>
      <c r="D131">
        <v>136</v>
      </c>
    </row>
    <row r="132" spans="1:4" x14ac:dyDescent="0.25">
      <c r="A132" s="498" t="s">
        <v>730</v>
      </c>
      <c r="B132" s="496" t="s">
        <v>743</v>
      </c>
      <c r="C132" s="78" t="s">
        <v>784</v>
      </c>
      <c r="D132">
        <v>137</v>
      </c>
    </row>
    <row r="133" spans="1:4" x14ac:dyDescent="0.25">
      <c r="A133" s="498" t="s">
        <v>730</v>
      </c>
      <c r="B133" s="496" t="s">
        <v>743</v>
      </c>
      <c r="C133" s="78" t="s">
        <v>785</v>
      </c>
      <c r="D133">
        <v>138</v>
      </c>
    </row>
    <row r="134" spans="1:4" x14ac:dyDescent="0.25">
      <c r="A134" s="498" t="s">
        <v>730</v>
      </c>
      <c r="B134" s="501" t="s">
        <v>743</v>
      </c>
      <c r="C134" s="78" t="s">
        <v>786</v>
      </c>
      <c r="D134">
        <v>139</v>
      </c>
    </row>
    <row r="135" spans="1:4" x14ac:dyDescent="0.25">
      <c r="A135" s="498"/>
      <c r="B135" s="501"/>
      <c r="C135" s="78"/>
    </row>
  </sheetData>
  <mergeCells count="2">
    <mergeCell ref="F4:F9"/>
    <mergeCell ref="A2:C2"/>
  </mergeCells>
  <dataValidations count="8">
    <dataValidation type="list" allowBlank="1" showInputMessage="1" showErrorMessage="1" sqref="A5:A30 A109:A129 A56:A69 A71:A72 A74:A75 A78:A90 A131:A135 A92:A102 A104:A107 A32:A54">
      <formula1>$G$3:$N$3</formula1>
    </dataValidation>
    <dataValidation type="list" allowBlank="1" showInputMessage="1" showErrorMessage="1" sqref="B5:B30">
      <formula1>$G$4:$G$8</formula1>
    </dataValidation>
    <dataValidation type="list" allowBlank="1" showInputMessage="1" showErrorMessage="1" sqref="B32:B76">
      <formula1>$H$4:$H$8</formula1>
    </dataValidation>
    <dataValidation type="list" allowBlank="1" showInputMessage="1" showErrorMessage="1" sqref="B78:B89">
      <formula1>$I$4:$I$7</formula1>
    </dataValidation>
    <dataValidation type="list" allowBlank="1" showInputMessage="1" showErrorMessage="1" sqref="B101 B92:B94 B96:B97 B99">
      <formula1>$J$4:$J$8</formula1>
    </dataValidation>
    <dataValidation type="list" allowBlank="1" showInputMessage="1" showErrorMessage="1" sqref="B104 B106">
      <formula1>$K$4:$K$6</formula1>
    </dataValidation>
    <dataValidation type="list" allowBlank="1" showInputMessage="1" showErrorMessage="1" sqref="B109:B116 B118 B120:B125 B127:B129">
      <formula1>$L$4:$L$8</formula1>
    </dataValidation>
    <dataValidation type="list" allowBlank="1" showInputMessage="1" showErrorMessage="1" sqref="B131:B134">
      <formula1>$M$4:$M$5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23" workbookViewId="0">
      <selection activeCell="B43" sqref="B43"/>
    </sheetView>
  </sheetViews>
  <sheetFormatPr baseColWidth="10" defaultRowHeight="15" x14ac:dyDescent="0.25"/>
  <cols>
    <col min="2" max="2" width="51" customWidth="1"/>
    <col min="3" max="3" width="14.85546875" style="518" customWidth="1"/>
    <col min="4" max="4" width="51.28515625" customWidth="1"/>
    <col min="6" max="6" width="28.5703125" customWidth="1"/>
    <col min="7" max="7" width="32.7109375" customWidth="1"/>
  </cols>
  <sheetData>
    <row r="1" spans="1:9" x14ac:dyDescent="0.25">
      <c r="A1" s="468" t="s">
        <v>710</v>
      </c>
      <c r="B1" s="468" t="s">
        <v>711</v>
      </c>
      <c r="C1" s="517" t="s">
        <v>712</v>
      </c>
      <c r="D1" s="469" t="s">
        <v>713</v>
      </c>
      <c r="F1" t="s">
        <v>713</v>
      </c>
      <c r="G1" t="s">
        <v>804</v>
      </c>
      <c r="H1" t="s">
        <v>805</v>
      </c>
      <c r="I1" t="s">
        <v>806</v>
      </c>
    </row>
    <row r="2" spans="1:9" x14ac:dyDescent="0.25">
      <c r="A2">
        <f>'Articles magasin'!D5</f>
        <v>50</v>
      </c>
      <c r="B2" t="str">
        <f>'Articles magasin'!C5</f>
        <v>Y droit</v>
      </c>
      <c r="C2" s="518">
        <f>SUMIF(Ventes!C$4:FC$4,B2,Ventes!C$8:FC$8)</f>
        <v>113.02</v>
      </c>
      <c r="D2" t="str">
        <f>CONCATENATE('Articles magasin'!A5," / ",'Articles magasin'!B5)</f>
        <v>Regards et répartiteurs / Distribution gravitaire</v>
      </c>
      <c r="E2">
        <f>SEARCH("/",D2,1)</f>
        <v>25</v>
      </c>
      <c r="F2" t="str">
        <f>LEFT(D2,E2-2)</f>
        <v>Regards et répartiteurs</v>
      </c>
      <c r="G2" t="str">
        <f>MID(D2,E2+2,100)</f>
        <v>Distribution gravitaire</v>
      </c>
      <c r="H2" t="str">
        <f>SUBSTITUTE(SUBSTITUTE(SUBSTITUTE(SUBSTITUTE(SUBSTITUTE(IF(A2="NEW",$I$1,$H$1),"##DESIGNATION##",B2),"##CATEGORIE##",F2),"##PRIX##",SUBSTITUTE(C2,",",".")),"##SOUSCATEGORIE##",G2),"##ID##",A2)</f>
        <v>Update TSaskit set Designation = 'Y droit', PrixMagasin = 113.02, Categorie = 'Regards et répartiteurs', SousCategorie = 'Distribution gravitaire' Where RefSaskit = 50;</v>
      </c>
    </row>
    <row r="3" spans="1:9" x14ac:dyDescent="0.25">
      <c r="A3">
        <f>'Articles magasin'!D6</f>
        <v>50</v>
      </c>
      <c r="B3" t="str">
        <f>'Articles magasin'!C6</f>
        <v>Y gauche</v>
      </c>
      <c r="C3" s="518">
        <f>SUMIF(Ventes!C$4:FC$4,B3,Ventes!C$8:FC$8)</f>
        <v>113.02</v>
      </c>
      <c r="D3" t="str">
        <f>CONCATENATE('Articles magasin'!A6," / ",'Articles magasin'!B6)</f>
        <v>Regards et répartiteurs / Distribution gravitaire</v>
      </c>
      <c r="E3">
        <f t="shared" ref="E3:E75" si="0">SEARCH("/",D3,1)</f>
        <v>25</v>
      </c>
      <c r="F3" t="str">
        <f t="shared" ref="F3:F76" si="1">LEFT(D3,E3-2)</f>
        <v>Regards et répartiteurs</v>
      </c>
      <c r="G3" t="str">
        <f t="shared" ref="G3:G75" si="2">MID(D3,E3+2,100)</f>
        <v>Distribution gravitaire</v>
      </c>
      <c r="H3" t="str">
        <f t="shared" ref="H3:H75" si="3">SUBSTITUTE(SUBSTITUTE(SUBSTITUTE(SUBSTITUTE(SUBSTITUTE(IF(A3="NEW",$I$1,$H$1),"##DESIGNATION##",B3),"##CATEGORIE##",F3),"##PRIX##",SUBSTITUTE(C3,",",".")),"##SOUSCATEGORIE##",G3),"##ID##",A3)</f>
        <v>Update TSaskit set Designation = 'Y gauche', PrixMagasin = 113.02, Categorie = 'Regards et répartiteurs', SousCategorie = 'Distribution gravitaire' Where RefSaskit = 50;</v>
      </c>
    </row>
    <row r="4" spans="1:9" x14ac:dyDescent="0.25">
      <c r="A4">
        <f>'Articles magasin'!D7</f>
        <v>51</v>
      </c>
      <c r="B4" t="str">
        <f>'Articles magasin'!C7</f>
        <v>Vannes guillotines</v>
      </c>
      <c r="C4" s="518">
        <f>SUMIF(Ventes!C$4:FC$4,B4,Ventes!C$8:FC$8)</f>
        <v>174.48</v>
      </c>
      <c r="D4" t="str">
        <f>CONCATENATE('Articles magasin'!A7," / ",'Articles magasin'!B7)</f>
        <v>Regards et répartiteurs / Distribution gravitaire</v>
      </c>
      <c r="E4">
        <f t="shared" si="0"/>
        <v>25</v>
      </c>
      <c r="F4" t="str">
        <f t="shared" si="1"/>
        <v>Regards et répartiteurs</v>
      </c>
      <c r="G4" t="str">
        <f t="shared" si="2"/>
        <v>Distribution gravitaire</v>
      </c>
      <c r="H4" t="str">
        <f t="shared" si="3"/>
        <v>Update TSaskit set Designation = 'Vannes guillotines', PrixMagasin = 174.48, Categorie = 'Regards et répartiteurs', SousCategorie = 'Distribution gravitaire' Where RefSaskit = 51;</v>
      </c>
    </row>
    <row r="5" spans="1:9" x14ac:dyDescent="0.25">
      <c r="A5">
        <f>'Articles magasin'!D8</f>
        <v>127</v>
      </c>
      <c r="B5" t="str">
        <f>'Articles magasin'!C8</f>
        <v>DIG-01</v>
      </c>
      <c r="C5" s="518">
        <f>SUMIF(Ventes!C$4:FC$4,B5,Ventes!C$8:FC$8)</f>
        <v>167.89</v>
      </c>
      <c r="D5" t="str">
        <f>CONCATENATE('Articles magasin'!A8," / ",'Articles magasin'!B8)</f>
        <v>Regards et répartiteurs / Distribution gravitaire</v>
      </c>
      <c r="E5">
        <f t="shared" si="0"/>
        <v>25</v>
      </c>
      <c r="F5" t="str">
        <f t="shared" si="1"/>
        <v>Regards et répartiteurs</v>
      </c>
      <c r="G5" t="str">
        <f t="shared" si="2"/>
        <v>Distribution gravitaire</v>
      </c>
      <c r="H5" t="str">
        <f t="shared" si="3"/>
        <v>Update TSaskit set Designation = 'DIG-01', PrixMagasin = 167.89, Categorie = 'Regards et répartiteurs', SousCategorie = 'Distribution gravitaire' Where RefSaskit = 127;</v>
      </c>
    </row>
    <row r="7" spans="1:9" x14ac:dyDescent="0.25">
      <c r="A7">
        <f>'Articles magasin'!D10</f>
        <v>52</v>
      </c>
      <c r="B7" t="str">
        <f>'Articles magasin'!C10</f>
        <v>DIR-01-VR50</v>
      </c>
      <c r="C7" s="518">
        <f>SUMIF(Ventes!C$4:FC$4,B7,Ventes!C$8:FC$8)</f>
        <v>152.928</v>
      </c>
      <c r="D7" t="str">
        <f>CONCATENATE('Articles magasin'!A10," / ",'Articles magasin'!B10)</f>
        <v>Regards et répartiteurs / Distribution relevage</v>
      </c>
      <c r="E7">
        <f t="shared" si="0"/>
        <v>25</v>
      </c>
      <c r="F7" t="str">
        <f t="shared" si="1"/>
        <v>Regards et répartiteurs</v>
      </c>
      <c r="G7" t="str">
        <f t="shared" si="2"/>
        <v>Distribution relevage</v>
      </c>
      <c r="H7" t="str">
        <f t="shared" si="3"/>
        <v>Update TSaskit set Designation = 'DIR-01-VR50', PrixMagasin = 152.928, Categorie = 'Regards et répartiteurs', SousCategorie = 'Distribution relevage' Where RefSaskit = 52;</v>
      </c>
    </row>
    <row r="8" spans="1:9" x14ac:dyDescent="0.25">
      <c r="A8">
        <f>'Articles magasin'!D11</f>
        <v>53</v>
      </c>
      <c r="B8" t="str">
        <f>'Articles magasin'!C11</f>
        <v>DIR-01-VR63</v>
      </c>
      <c r="C8" s="518">
        <f>SUMIF(Ventes!C$4:FC$4,B8,Ventes!C$8:FC$8)</f>
        <v>170.71199999999999</v>
      </c>
      <c r="D8" t="str">
        <f>CONCATENATE('Articles magasin'!A11," / ",'Articles magasin'!B11)</f>
        <v>Regards et répartiteurs / Distribution relevage</v>
      </c>
      <c r="E8">
        <f t="shared" si="0"/>
        <v>25</v>
      </c>
      <c r="F8" t="str">
        <f t="shared" si="1"/>
        <v>Regards et répartiteurs</v>
      </c>
      <c r="G8" t="str">
        <f t="shared" si="2"/>
        <v>Distribution relevage</v>
      </c>
      <c r="H8" t="str">
        <f t="shared" si="3"/>
        <v>Update TSaskit set Designation = 'DIR-01-VR63', PrixMagasin = 170.712, Categorie = 'Regards et répartiteurs', SousCategorie = 'Distribution relevage' Where RefSaskit = 53;</v>
      </c>
    </row>
    <row r="9" spans="1:9" x14ac:dyDescent="0.25">
      <c r="A9">
        <f>'Articles magasin'!D12</f>
        <v>54</v>
      </c>
      <c r="B9" t="str">
        <f>'Articles magasin'!C12</f>
        <v>DIR-01-VG50</v>
      </c>
      <c r="C9" s="518">
        <f>SUMIF(Ventes!C$4:FC$4,B9,Ventes!C$8:FC$8)</f>
        <v>120.5</v>
      </c>
      <c r="D9" t="str">
        <f>CONCATENATE('Articles magasin'!A12," / ",'Articles magasin'!B12)</f>
        <v>Regards et répartiteurs / Distribution relevage</v>
      </c>
      <c r="E9">
        <f t="shared" si="0"/>
        <v>25</v>
      </c>
      <c r="F9" t="str">
        <f t="shared" si="1"/>
        <v>Regards et répartiteurs</v>
      </c>
      <c r="G9" t="str">
        <f t="shared" si="2"/>
        <v>Distribution relevage</v>
      </c>
      <c r="H9" t="str">
        <f t="shared" si="3"/>
        <v>Update TSaskit set Designation = 'DIR-01-VG50', PrixMagasin = 120.5, Categorie = 'Regards et répartiteurs', SousCategorie = 'Distribution relevage' Where RefSaskit = 54;</v>
      </c>
    </row>
    <row r="10" spans="1:9" x14ac:dyDescent="0.25">
      <c r="A10">
        <f>'Articles magasin'!D13</f>
        <v>55</v>
      </c>
      <c r="B10" t="str">
        <f>'Articles magasin'!C13</f>
        <v>DIR-02-VG63</v>
      </c>
      <c r="C10" s="518">
        <f>SUMIF(Ventes!C$4:FC$4,B10,Ventes!C$8:FC$8)</f>
        <v>166.14000000000001</v>
      </c>
      <c r="D10" t="str">
        <f>CONCATENATE('Articles magasin'!A13," / ",'Articles magasin'!B13)</f>
        <v>Regards et répartiteurs / Distribution relevage</v>
      </c>
      <c r="E10">
        <f t="shared" si="0"/>
        <v>25</v>
      </c>
      <c r="F10" t="str">
        <f t="shared" si="1"/>
        <v>Regards et répartiteurs</v>
      </c>
      <c r="G10" t="str">
        <f t="shared" si="2"/>
        <v>Distribution relevage</v>
      </c>
      <c r="H10" t="str">
        <f t="shared" si="3"/>
        <v>Update TSaskit set Designation = 'DIR-02-VG63', PrixMagasin = 166.14, Categorie = 'Regards et répartiteurs', SousCategorie = 'Distribution relevage' Where RefSaskit = 55;</v>
      </c>
    </row>
    <row r="11" spans="1:9" x14ac:dyDescent="0.25">
      <c r="A11">
        <f>'Articles magasin'!D14</f>
        <v>56</v>
      </c>
      <c r="B11" t="str">
        <f>'Articles magasin'!C14</f>
        <v>DIR-02-VR50-M</v>
      </c>
      <c r="C11" s="518">
        <f>SUMIF(Ventes!C$4:FC$4,B11,Ventes!C$8:FC$8)</f>
        <v>464.03999999999996</v>
      </c>
      <c r="D11" t="str">
        <f>CONCATENATE('Articles magasin'!A14," / ",'Articles magasin'!B14)</f>
        <v>Regards et répartiteurs / Distribution relevage</v>
      </c>
      <c r="E11">
        <f t="shared" si="0"/>
        <v>25</v>
      </c>
      <c r="F11" t="str">
        <f t="shared" si="1"/>
        <v>Regards et répartiteurs</v>
      </c>
      <c r="G11" t="str">
        <f t="shared" si="2"/>
        <v>Distribution relevage</v>
      </c>
      <c r="H11" t="str">
        <f t="shared" si="3"/>
        <v>Update TSaskit set Designation = 'DIR-02-VR50-M', PrixMagasin = 464.04, Categorie = 'Regards et répartiteurs', SousCategorie = 'Distribution relevage' Where RefSaskit = 56;</v>
      </c>
    </row>
    <row r="12" spans="1:9" x14ac:dyDescent="0.25">
      <c r="A12">
        <f>'Articles magasin'!D15</f>
        <v>57</v>
      </c>
      <c r="B12" t="str">
        <f>'Articles magasin'!C15</f>
        <v>DIR-02-VR63-M</v>
      </c>
      <c r="C12" s="518">
        <f>SUMIF(Ventes!C$4:FC$4,B12,Ventes!C$8:FC$8)</f>
        <v>520.06000000000006</v>
      </c>
      <c r="D12" t="str">
        <f>CONCATENATE('Articles magasin'!A15," / ",'Articles magasin'!B15)</f>
        <v>Regards et répartiteurs / Distribution relevage</v>
      </c>
      <c r="E12">
        <f t="shared" si="0"/>
        <v>25</v>
      </c>
      <c r="F12" t="str">
        <f t="shared" si="1"/>
        <v>Regards et répartiteurs</v>
      </c>
      <c r="G12" t="str">
        <f t="shared" si="2"/>
        <v>Distribution relevage</v>
      </c>
      <c r="H12" t="str">
        <f t="shared" si="3"/>
        <v>Update TSaskit set Designation = 'DIR-02-VR63-M', PrixMagasin = 520.06, Categorie = 'Regards et répartiteurs', SousCategorie = 'Distribution relevage' Where RefSaskit = 57;</v>
      </c>
    </row>
    <row r="14" spans="1:9" x14ac:dyDescent="0.25">
      <c r="A14">
        <f>'Articles magasin'!D17</f>
        <v>58</v>
      </c>
      <c r="B14" t="str">
        <f>'Articles magasin'!C17</f>
        <v>TOB-03 + toile anti-affouillement</v>
      </c>
      <c r="C14" s="518">
        <f>SUMIF(Ventes!C$4:FC$4,B14,Ventes!C$8:FC$8)</f>
        <v>112.16</v>
      </c>
      <c r="D14" t="str">
        <f>CONCATENATE('Articles magasin'!A17," / ",'Articles magasin'!B17)</f>
        <v>Regards et répartiteurs / Répartition</v>
      </c>
      <c r="E14">
        <f t="shared" si="0"/>
        <v>25</v>
      </c>
      <c r="F14" t="str">
        <f t="shared" si="1"/>
        <v>Regards et répartiteurs</v>
      </c>
      <c r="G14" t="str">
        <f t="shared" si="2"/>
        <v>Répartition</v>
      </c>
      <c r="H14" t="str">
        <f t="shared" si="3"/>
        <v>Update TSaskit set Designation = 'TOB-03 + toile anti-affouillement', PrixMagasin = 112.16, Categorie = 'Regards et répartiteurs', SousCategorie = 'Répartition' Where RefSaskit = 58;</v>
      </c>
    </row>
    <row r="15" spans="1:9" x14ac:dyDescent="0.25">
      <c r="A15">
        <f>'Articles magasin'!D18</f>
        <v>0</v>
      </c>
      <c r="B15" t="str">
        <f>'Articles magasin'!C18</f>
        <v>Répartiteurs gravitaire</v>
      </c>
      <c r="C15" s="518">
        <f>SUMIF(Ventes!C$4:FC$4,B15,Ventes!C$8:FC$8)</f>
        <v>0</v>
      </c>
      <c r="D15" t="str">
        <f>CONCATENATE('Articles magasin'!A18," / ",'Articles magasin'!B18)</f>
        <v>Regards et répartiteurs / Répartition</v>
      </c>
      <c r="E15">
        <f t="shared" si="0"/>
        <v>25</v>
      </c>
      <c r="F15" t="str">
        <f t="shared" si="1"/>
        <v>Regards et répartiteurs</v>
      </c>
      <c r="G15" t="str">
        <f t="shared" si="2"/>
        <v>Répartition</v>
      </c>
      <c r="H15" t="str">
        <f t="shared" si="3"/>
        <v>Update TSaskit set Designation = 'Répartiteurs gravitaire', PrixMagasin = 0, Categorie = 'Regards et répartiteurs', SousCategorie = 'Répartition' Where RefSaskit = 0;</v>
      </c>
    </row>
    <row r="17" spans="1:8" x14ac:dyDescent="0.25">
      <c r="A17">
        <f>'Articles magasin'!D20</f>
        <v>59</v>
      </c>
      <c r="B17" t="str">
        <f>'Articles magasin'!C20</f>
        <v>COL-01-EC</v>
      </c>
      <c r="C17" s="518">
        <f>SUMIF(Ventes!C$4:FC$4,B17,Ventes!C$8:FC$8)</f>
        <v>164.32999999999996</v>
      </c>
      <c r="D17" t="str">
        <f>CONCATENATE('Articles magasin'!A20," / ",'Articles magasin'!B20)</f>
        <v>Regards et répartiteurs / Boîtiers de sortie</v>
      </c>
      <c r="E17">
        <f t="shared" si="0"/>
        <v>25</v>
      </c>
      <c r="F17" t="str">
        <f t="shared" si="1"/>
        <v>Regards et répartiteurs</v>
      </c>
      <c r="G17" t="str">
        <f t="shared" si="2"/>
        <v>Boîtiers de sortie</v>
      </c>
      <c r="H17" t="str">
        <f t="shared" si="3"/>
        <v>Update TSaskit set Designation = 'COL-01-EC', PrixMagasin = 164.33, Categorie = 'Regards et répartiteurs', SousCategorie = 'Boîtiers de sortie' Where RefSaskit = 59;</v>
      </c>
    </row>
    <row r="18" spans="1:8" x14ac:dyDescent="0.25">
      <c r="A18">
        <f>'Articles magasin'!D21</f>
        <v>60</v>
      </c>
      <c r="B18" t="str">
        <f>'Articles magasin'!C21</f>
        <v>COL-01</v>
      </c>
      <c r="C18" s="518">
        <f>SUMIF(Ventes!C$4:FC$4,B18,Ventes!C$8:FC$8)</f>
        <v>202.36</v>
      </c>
      <c r="D18" t="str">
        <f>CONCATENATE('Articles magasin'!A21," / ",'Articles magasin'!B21)</f>
        <v>Regards et répartiteurs / Boîtiers de sortie</v>
      </c>
      <c r="E18">
        <f t="shared" si="0"/>
        <v>25</v>
      </c>
      <c r="F18" t="str">
        <f t="shared" si="1"/>
        <v>Regards et répartiteurs</v>
      </c>
      <c r="G18" t="str">
        <f t="shared" si="2"/>
        <v>Boîtiers de sortie</v>
      </c>
      <c r="H18" t="str">
        <f t="shared" si="3"/>
        <v>Update TSaskit set Designation = 'COL-01', PrixMagasin = 202.36, Categorie = 'Regards et répartiteurs', SousCategorie = 'Boîtiers de sortie' Where RefSaskit = 60;</v>
      </c>
    </row>
    <row r="19" spans="1:8" x14ac:dyDescent="0.25">
      <c r="A19">
        <f>'Articles magasin'!D22</f>
        <v>124</v>
      </c>
      <c r="B19" t="str">
        <f>'Articles magasin'!C22</f>
        <v>RH-DIR-01+CV-DIR-01</v>
      </c>
      <c r="C19" s="518">
        <f>SUMIF(Ventes!C$4:FC$4,B19,Ventes!C$8:FC$8)</f>
        <v>50</v>
      </c>
      <c r="D19" t="str">
        <f>CONCATENATE('Articles magasin'!A22," / ",'Articles magasin'!B22)</f>
        <v>Regards et répartiteurs / Boîtiers de sortie</v>
      </c>
      <c r="E19">
        <f t="shared" si="0"/>
        <v>25</v>
      </c>
      <c r="F19" t="str">
        <f t="shared" si="1"/>
        <v>Regards et répartiteurs</v>
      </c>
      <c r="G19" t="str">
        <f t="shared" si="2"/>
        <v>Boîtiers de sortie</v>
      </c>
      <c r="H19" t="str">
        <f t="shared" si="3"/>
        <v>Update TSaskit set Designation = 'RH-DIR-01+CV-DIR-01', PrixMagasin = 50, Categorie = 'Regards et répartiteurs', SousCategorie = 'Boîtiers de sortie' Where RefSaskit = 124;</v>
      </c>
    </row>
    <row r="20" spans="1:8" x14ac:dyDescent="0.25">
      <c r="C20" s="518">
        <f>SUMIF(Ventes!C$4:FC$4,B20,Ventes!C$8:FC$8)</f>
        <v>0</v>
      </c>
    </row>
    <row r="21" spans="1:8" x14ac:dyDescent="0.25">
      <c r="A21">
        <f>'Articles magasin'!D24</f>
        <v>100</v>
      </c>
      <c r="B21" t="str">
        <f>'Articles magasin'!C24</f>
        <v>DIR-01</v>
      </c>
      <c r="C21" s="518">
        <f>SUMIF(Ventes!C$4:FC$4,B21,Ventes!C$8:FC$8)</f>
        <v>66</v>
      </c>
      <c r="D21" t="str">
        <f>CONCATENATE('Articles magasin'!A24," / ",'Articles magasin'!B24)</f>
        <v>Regards et répartiteurs / Regards au détail</v>
      </c>
      <c r="E21">
        <f t="shared" si="0"/>
        <v>25</v>
      </c>
      <c r="F21" t="str">
        <f t="shared" si="1"/>
        <v>Regards et répartiteurs</v>
      </c>
      <c r="G21" t="str">
        <f t="shared" si="2"/>
        <v>Regards au détail</v>
      </c>
      <c r="H21" t="str">
        <f t="shared" si="3"/>
        <v>Update TSaskit set Designation = 'DIR-01', PrixMagasin = 66, Categorie = 'Regards et répartiteurs', SousCategorie = 'Regards au détail' Where RefSaskit = 100;</v>
      </c>
    </row>
    <row r="22" spans="1:8" x14ac:dyDescent="0.25">
      <c r="A22">
        <f>'Articles magasin'!D25</f>
        <v>101</v>
      </c>
      <c r="B22" t="str">
        <f>'Articles magasin'!C25</f>
        <v>RH-DIR-01</v>
      </c>
      <c r="C22" s="518">
        <f>SUMIF(Ventes!C$4:FC$4,B22,Ventes!C$8:FC$8)</f>
        <v>30</v>
      </c>
      <c r="D22" t="str">
        <f>CONCATENATE('Articles magasin'!A25," / ",'Articles magasin'!B25)</f>
        <v>Regards et répartiteurs / Regards au détail</v>
      </c>
      <c r="E22">
        <f t="shared" si="0"/>
        <v>25</v>
      </c>
      <c r="F22" t="str">
        <f t="shared" si="1"/>
        <v>Regards et répartiteurs</v>
      </c>
      <c r="G22" t="str">
        <f t="shared" si="2"/>
        <v>Regards au détail</v>
      </c>
      <c r="H22" t="str">
        <f t="shared" si="3"/>
        <v>Update TSaskit set Designation = 'RH-DIR-01', PrixMagasin = 30, Categorie = 'Regards et répartiteurs', SousCategorie = 'Regards au détail' Where RefSaskit = 101;</v>
      </c>
    </row>
    <row r="23" spans="1:8" x14ac:dyDescent="0.25">
      <c r="A23">
        <f>'Articles magasin'!D26</f>
        <v>126</v>
      </c>
      <c r="B23" t="str">
        <f>'Articles magasin'!C26</f>
        <v>CV-DIR-01</v>
      </c>
      <c r="C23" s="518">
        <f>SUMIF(Ventes!C$4:FC$4,B23,Ventes!C$8:FC$8)</f>
        <v>20</v>
      </c>
      <c r="D23" t="str">
        <f>CONCATENATE('Articles magasin'!A26," / ",'Articles magasin'!B26)</f>
        <v>Regards et répartiteurs / Regards au détail</v>
      </c>
      <c r="E23">
        <f t="shared" si="0"/>
        <v>25</v>
      </c>
      <c r="F23" t="str">
        <f t="shared" si="1"/>
        <v>Regards et répartiteurs</v>
      </c>
      <c r="G23" t="str">
        <f t="shared" si="2"/>
        <v>Regards au détail</v>
      </c>
      <c r="H23" t="str">
        <f t="shared" si="3"/>
        <v>Update TSaskit set Designation = 'CV-DIR-01', PrixMagasin = 20, Categorie = 'Regards et répartiteurs', SousCategorie = 'Regards au détail' Where RefSaskit = 126;</v>
      </c>
    </row>
    <row r="24" spans="1:8" x14ac:dyDescent="0.25">
      <c r="A24">
        <f>'Articles magasin'!D27</f>
        <v>102</v>
      </c>
      <c r="B24" t="str">
        <f>'Articles magasin'!C27</f>
        <v>DIR-02</v>
      </c>
      <c r="C24" s="518">
        <f>SUMIF(Ventes!C$4:FC$4,B24,Ventes!C$8:FC$8)</f>
        <v>91.800000000000011</v>
      </c>
      <c r="D24" t="str">
        <f>CONCATENATE('Articles magasin'!A27," / ",'Articles magasin'!B27)</f>
        <v>Regards et répartiteurs / Regards au détail</v>
      </c>
      <c r="E24">
        <f t="shared" si="0"/>
        <v>25</v>
      </c>
      <c r="F24" t="str">
        <f t="shared" si="1"/>
        <v>Regards et répartiteurs</v>
      </c>
      <c r="G24" t="str">
        <f t="shared" si="2"/>
        <v>Regards au détail</v>
      </c>
      <c r="H24" t="str">
        <f t="shared" si="3"/>
        <v>Update TSaskit set Designation = 'DIR-02', PrixMagasin = 91.8, Categorie = 'Regards et répartiteurs', SousCategorie = 'Regards au détail' Where RefSaskit = 102;</v>
      </c>
    </row>
    <row r="25" spans="1:8" x14ac:dyDescent="0.25">
      <c r="A25">
        <f>'Articles magasin'!D28</f>
        <v>103</v>
      </c>
      <c r="B25" t="str">
        <f>'Articles magasin'!C28</f>
        <v>COL-01</v>
      </c>
      <c r="C25" s="518">
        <f>SUMIF(Ventes!C$4:FC$4,B25,Ventes!C$8:FC$8)</f>
        <v>202.36</v>
      </c>
      <c r="D25" t="str">
        <f>CONCATENATE('Articles magasin'!A28," / ",'Articles magasin'!B28)</f>
        <v>Regards et répartiteurs / Regards au détail</v>
      </c>
      <c r="E25">
        <f t="shared" si="0"/>
        <v>25</v>
      </c>
      <c r="F25" t="str">
        <f t="shared" si="1"/>
        <v>Regards et répartiteurs</v>
      </c>
      <c r="G25" t="str">
        <f t="shared" si="2"/>
        <v>Regards au détail</v>
      </c>
      <c r="H25" t="str">
        <f t="shared" si="3"/>
        <v>Update TSaskit set Designation = 'COL-01', PrixMagasin = 202.36, Categorie = 'Regards et répartiteurs', SousCategorie = 'Regards au détail' Where RefSaskit = 103;</v>
      </c>
    </row>
    <row r="26" spans="1:8" x14ac:dyDescent="0.25">
      <c r="A26">
        <f>'Articles magasin'!D29</f>
        <v>104</v>
      </c>
      <c r="B26" t="str">
        <f>'Articles magasin'!C29</f>
        <v>TOB-03</v>
      </c>
      <c r="C26" s="518">
        <f>SUMIF(Ventes!C$4:FC$4,B26,Ventes!C$8:FC$8)</f>
        <v>50</v>
      </c>
      <c r="D26" t="str">
        <f>CONCATENATE('Articles magasin'!A29," / ",'Articles magasin'!B29)</f>
        <v>Regards et répartiteurs / Regards au détail</v>
      </c>
      <c r="E26">
        <f t="shared" si="0"/>
        <v>25</v>
      </c>
      <c r="F26" t="str">
        <f t="shared" si="1"/>
        <v>Regards et répartiteurs</v>
      </c>
      <c r="G26" t="str">
        <f t="shared" si="2"/>
        <v>Regards au détail</v>
      </c>
      <c r="H26" t="str">
        <f t="shared" si="3"/>
        <v>Update TSaskit set Designation = 'TOB-03', PrixMagasin = 50, Categorie = 'Regards et répartiteurs', SousCategorie = 'Regards au détail' Where RefSaskit = 104;</v>
      </c>
    </row>
    <row r="27" spans="1:8" x14ac:dyDescent="0.25">
      <c r="C27" s="518">
        <f>SUMIF(Ventes!C$4:FC$4,B27,Ventes!C$8:FC$8)</f>
        <v>0</v>
      </c>
    </row>
    <row r="28" spans="1:8" x14ac:dyDescent="0.25">
      <c r="C28" s="518">
        <f>SUMIF(Ventes!C$4:FC$4,B28,Ventes!C$8:FC$8)</f>
        <v>0</v>
      </c>
    </row>
    <row r="29" spans="1:8" x14ac:dyDescent="0.25">
      <c r="A29">
        <v>145</v>
      </c>
      <c r="B29" t="str">
        <f>'Articles magasin'!C32</f>
        <v>2EH (2,5x1,6)</v>
      </c>
      <c r="C29" s="518">
        <f>SUMIF(Ventes!C$4:FC$4,B29,Ventes!C$8:FC$8)</f>
        <v>247.936915</v>
      </c>
      <c r="D29" t="str">
        <f>CONCATENATE('Articles magasin'!A32," / ",'Articles magasin'!B32)</f>
        <v>Membranes / Sandwich EPDM - géotextile FV</v>
      </c>
      <c r="E29">
        <f t="shared" si="0"/>
        <v>11</v>
      </c>
      <c r="F29" t="str">
        <f t="shared" si="1"/>
        <v>Membranes</v>
      </c>
      <c r="G29" t="str">
        <f t="shared" si="2"/>
        <v>Sandwich EPDM - géotextile FV</v>
      </c>
      <c r="H29" t="str">
        <f t="shared" si="3"/>
        <v>Update TSaskit set Designation = '2EH (2,5x1,6)', PrixMagasin = 247.936915, Categorie = 'Membranes', SousCategorie = 'Sandwich EPDM - géotextile FV' Where RefSaskit = 145;</v>
      </c>
    </row>
    <row r="30" spans="1:8" x14ac:dyDescent="0.25">
      <c r="A30">
        <f>'Articles magasin'!D34</f>
        <v>63</v>
      </c>
      <c r="B30" t="str">
        <f>'Articles magasin'!C34</f>
        <v>4EH (4x2)</v>
      </c>
      <c r="C30" s="518">
        <f>SUMIF(Ventes!C$4:FC$4,B30,Ventes!C$8:FC$8)</f>
        <v>342.60406550000005</v>
      </c>
      <c r="D30" t="str">
        <f>CONCATENATE('Articles magasin'!A34," / ",'Articles magasin'!B34)</f>
        <v>Membranes / Sandwich EPDM - géotextile FV</v>
      </c>
      <c r="E30">
        <f t="shared" si="0"/>
        <v>11</v>
      </c>
      <c r="F30" t="str">
        <f t="shared" si="1"/>
        <v>Membranes</v>
      </c>
      <c r="G30" t="str">
        <f t="shared" si="2"/>
        <v>Sandwich EPDM - géotextile FV</v>
      </c>
      <c r="H30" t="str">
        <f t="shared" si="3"/>
        <v>Update TSaskit set Designation = '4EH (4x2)', PrixMagasin = 342.6040655, Categorie = 'Membranes', SousCategorie = 'Sandwich EPDM - géotextile FV' Where RefSaskit = 63;</v>
      </c>
    </row>
    <row r="31" spans="1:8" x14ac:dyDescent="0.25">
      <c r="A31">
        <f>'Articles magasin'!D35</f>
        <v>65</v>
      </c>
      <c r="B31" t="str">
        <f>'Articles magasin'!C35</f>
        <v>5EH (4x2,5)</v>
      </c>
      <c r="C31" s="518">
        <f>SUMIF(Ventes!C$4:FC$4,B31,Ventes!C$8:FC$8)</f>
        <v>378.51229499999999</v>
      </c>
      <c r="D31" t="str">
        <f>CONCATENATE('Articles magasin'!A35," / ",'Articles magasin'!B35)</f>
        <v>Membranes / Sandwich EPDM - géotextile FV</v>
      </c>
      <c r="E31">
        <f t="shared" si="0"/>
        <v>11</v>
      </c>
      <c r="F31" t="str">
        <f t="shared" si="1"/>
        <v>Membranes</v>
      </c>
      <c r="G31" t="str">
        <f t="shared" si="2"/>
        <v>Sandwich EPDM - géotextile FV</v>
      </c>
      <c r="H31" t="str">
        <f t="shared" si="3"/>
        <v>Update TSaskit set Designation = '5EH (4x2,5)', PrixMagasin = 378.512295, Categorie = 'Membranes', SousCategorie = 'Sandwich EPDM - géotextile FV' Where RefSaskit = 65;</v>
      </c>
    </row>
    <row r="32" spans="1:8" x14ac:dyDescent="0.25">
      <c r="A32">
        <f>'Articles magasin'!D36</f>
        <v>67</v>
      </c>
      <c r="B32" t="str">
        <f>'Articles magasin'!C36</f>
        <v>6EH (4x3)</v>
      </c>
      <c r="C32" s="518">
        <f>SUMIF(Ventes!C$4:FC$4,B32,Ventes!C$8:FC$8)</f>
        <v>463.38629200000003</v>
      </c>
      <c r="D32" t="str">
        <f>CONCATENATE('Articles magasin'!A36," / ",'Articles magasin'!B36)</f>
        <v>Membranes / Sandwich EPDM - géotextile FV</v>
      </c>
      <c r="E32">
        <f t="shared" si="0"/>
        <v>11</v>
      </c>
      <c r="F32" t="str">
        <f t="shared" si="1"/>
        <v>Membranes</v>
      </c>
      <c r="G32" t="str">
        <f t="shared" si="2"/>
        <v>Sandwich EPDM - géotextile FV</v>
      </c>
      <c r="H32" t="str">
        <f t="shared" si="3"/>
        <v>Update TSaskit set Designation = '6EH (4x3)', PrixMagasin = 463.386292, Categorie = 'Membranes', SousCategorie = 'Sandwich EPDM - géotextile FV' Where RefSaskit = 67;</v>
      </c>
    </row>
    <row r="33" spans="1:8" x14ac:dyDescent="0.25">
      <c r="A33">
        <f>'Articles magasin'!D37</f>
        <v>68</v>
      </c>
      <c r="B33" t="str">
        <f>'Articles magasin'!C37</f>
        <v>6EH (6x2)</v>
      </c>
      <c r="C33" s="518">
        <f>SUMIF(Ventes!C$4:FC$4,B33,Ventes!C$8:FC$8)</f>
        <v>479.05533760000003</v>
      </c>
      <c r="D33" t="str">
        <f>CONCATENATE('Articles magasin'!A37," / ",'Articles magasin'!B37)</f>
        <v>Membranes / Sandwich EPDM - géotextile FV</v>
      </c>
      <c r="E33">
        <f t="shared" si="0"/>
        <v>11</v>
      </c>
      <c r="F33" t="str">
        <f t="shared" si="1"/>
        <v>Membranes</v>
      </c>
      <c r="G33" t="str">
        <f t="shared" si="2"/>
        <v>Sandwich EPDM - géotextile FV</v>
      </c>
      <c r="H33" t="str">
        <f t="shared" si="3"/>
        <v>Update TSaskit set Designation = '6EH (6x2)', PrixMagasin = 479.0553376, Categorie = 'Membranes', SousCategorie = 'Sandwich EPDM - géotextile FV' Where RefSaskit = 68;</v>
      </c>
    </row>
    <row r="34" spans="1:8" x14ac:dyDescent="0.25">
      <c r="A34">
        <f>'Articles magasin'!D38</f>
        <v>69</v>
      </c>
      <c r="B34" t="str">
        <f>'Articles magasin'!C38</f>
        <v>6EH (8x1,5)</v>
      </c>
      <c r="C34" s="518">
        <f>SUMIF(Ventes!C$4:FC$4,B34,Ventes!C$8:FC$8)</f>
        <v>513.00493640000002</v>
      </c>
      <c r="D34" t="str">
        <f>CONCATENATE('Articles magasin'!A38," / ",'Articles magasin'!B38)</f>
        <v>Membranes / Sandwich EPDM - géotextile FV</v>
      </c>
      <c r="E34">
        <f t="shared" si="0"/>
        <v>11</v>
      </c>
      <c r="F34" t="str">
        <f t="shared" si="1"/>
        <v>Membranes</v>
      </c>
      <c r="G34" t="str">
        <f t="shared" si="2"/>
        <v>Sandwich EPDM - géotextile FV</v>
      </c>
      <c r="H34" t="str">
        <f t="shared" si="3"/>
        <v>Update TSaskit set Designation = '6EH (8x1,5)', PrixMagasin = 513.0049364, Categorie = 'Membranes', SousCategorie = 'Sandwich EPDM - géotextile FV' Where RefSaskit = 69;</v>
      </c>
    </row>
    <row r="35" spans="1:8" x14ac:dyDescent="0.25">
      <c r="A35">
        <v>146</v>
      </c>
      <c r="B35" t="str">
        <f>'Articles magasin'!C39</f>
        <v>7EH (4x3,5)</v>
      </c>
      <c r="C35" s="518">
        <f>SUMIF(Ventes!C$4:FC$4,B35,Ventes!C$8:FC$8)</f>
        <v>507.78192120000006</v>
      </c>
      <c r="D35" t="str">
        <f>CONCATENATE('Articles magasin'!A39," / ",'Articles magasin'!B39)</f>
        <v>Membranes / Sandwich EPDM - géotextile FV</v>
      </c>
      <c r="E35">
        <f t="shared" ref="E35" si="4">SEARCH("/",D35,1)</f>
        <v>11</v>
      </c>
      <c r="F35" t="str">
        <f t="shared" ref="F35" si="5">LEFT(D35,E35-2)</f>
        <v>Membranes</v>
      </c>
      <c r="G35" t="str">
        <f t="shared" ref="G35" si="6">MID(D35,E35+2,100)</f>
        <v>Sandwich EPDM - géotextile FV</v>
      </c>
      <c r="H35" t="str">
        <f t="shared" ref="H35" si="7">SUBSTITUTE(SUBSTITUTE(SUBSTITUTE(SUBSTITUTE(SUBSTITUTE(IF(A35="NEW",$I$1,$H$1),"##DESIGNATION##",B35),"##CATEGORIE##",F35),"##PRIX##",SUBSTITUTE(C35,",",".")),"##SOUSCATEGORIE##",G35),"##ID##",A35)</f>
        <v>Update TSaskit set Designation = '7EH (4x3,5)', PrixMagasin = 507.7819212, Categorie = 'Membranes', SousCategorie = 'Sandwich EPDM - géotextile FV' Where RefSaskit = 146;</v>
      </c>
    </row>
    <row r="36" spans="1:8" x14ac:dyDescent="0.25">
      <c r="A36">
        <f>'Articles magasin'!D40</f>
        <v>71</v>
      </c>
      <c r="B36" t="str">
        <f>'Articles magasin'!C40</f>
        <v>8EH (4x4)</v>
      </c>
      <c r="C36" s="518">
        <f>SUMIF(Ventes!C$4:FC$4,B36,Ventes!C$8:FC$8)</f>
        <v>552.17755039999997</v>
      </c>
      <c r="D36" t="str">
        <f>CONCATENATE('Articles magasin'!A40," / ",'Articles magasin'!B40)</f>
        <v>Membranes / Sandwich EPDM - géotextile FV</v>
      </c>
      <c r="E36">
        <f t="shared" si="0"/>
        <v>11</v>
      </c>
      <c r="F36" t="str">
        <f t="shared" si="1"/>
        <v>Membranes</v>
      </c>
      <c r="G36" t="str">
        <f t="shared" si="2"/>
        <v>Sandwich EPDM - géotextile FV</v>
      </c>
      <c r="H36" t="str">
        <f t="shared" si="3"/>
        <v>Update TSaskit set Designation = '8EH (4x4)', PrixMagasin = 552.1775504, Categorie = 'Membranes', SousCategorie = 'Sandwich EPDM - géotextile FV' Where RefSaskit = 71;</v>
      </c>
    </row>
    <row r="37" spans="1:8" x14ac:dyDescent="0.25">
      <c r="A37">
        <f>'Articles magasin'!D41</f>
        <v>72</v>
      </c>
      <c r="B37" t="str">
        <f>'Articles magasin'!C41</f>
        <v>8 EH (8x2)</v>
      </c>
      <c r="C37" s="518">
        <f>SUMIF(Ventes!C$4:FC$4,B37,Ventes!C$8:FC$8)</f>
        <v>583.51564159999998</v>
      </c>
      <c r="D37" t="str">
        <f>CONCATENATE('Articles magasin'!A41," / ",'Articles magasin'!B41)</f>
        <v>Membranes / Sandwich EPDM - géotextile FV</v>
      </c>
      <c r="E37">
        <f t="shared" si="0"/>
        <v>11</v>
      </c>
      <c r="F37" t="str">
        <f t="shared" si="1"/>
        <v>Membranes</v>
      </c>
      <c r="G37" t="str">
        <f t="shared" si="2"/>
        <v>Sandwich EPDM - géotextile FV</v>
      </c>
      <c r="H37" t="str">
        <f t="shared" si="3"/>
        <v>Update TSaskit set Designation = '8 EH (8x2)', PrixMagasin = 583.5156416, Categorie = 'Membranes', SousCategorie = 'Sandwich EPDM - géotextile FV' Where RefSaskit = 72;</v>
      </c>
    </row>
    <row r="38" spans="1:8" x14ac:dyDescent="0.25">
      <c r="A38">
        <v>162</v>
      </c>
      <c r="B38" t="str">
        <f>'Articles magasin'!C42</f>
        <v>9EH (4x4,5)</v>
      </c>
      <c r="C38" s="518">
        <f>SUMIF(Ventes!C$4:FC$4,B38,Ventes!C$8:FC$8)</f>
        <v>552.17755039999997</v>
      </c>
      <c r="D38" t="str">
        <f>CONCATENATE('Articles magasin'!A42," / ",'Articles magasin'!B42)</f>
        <v>Membranes / Sandwich EPDM - géotextile FV</v>
      </c>
      <c r="E38">
        <f t="shared" ref="E38" si="8">SEARCH("/",D38,1)</f>
        <v>11</v>
      </c>
      <c r="F38" t="str">
        <f t="shared" ref="F38" si="9">LEFT(D38,E38-2)</f>
        <v>Membranes</v>
      </c>
      <c r="G38" t="str">
        <f t="shared" ref="G38" si="10">MID(D38,E38+2,100)</f>
        <v>Sandwich EPDM - géotextile FV</v>
      </c>
      <c r="H38" t="str">
        <f t="shared" ref="H38" si="11">SUBSTITUTE(SUBSTITUTE(SUBSTITUTE(SUBSTITUTE(SUBSTITUTE(IF(A38="NEW",$I$1,$H$1),"##DESIGNATION##",B38),"##CATEGORIE##",F38),"##PRIX##",SUBSTITUTE(C38,",",".")),"##SOUSCATEGORIE##",G38),"##ID##",A38)</f>
        <v>Update TSaskit set Designation = '9EH (4x4,5)', PrixMagasin = 552.1775504, Categorie = 'Membranes', SousCategorie = 'Sandwich EPDM - géotextile FV' Where RefSaskit = 162;</v>
      </c>
    </row>
    <row r="39" spans="1:8" x14ac:dyDescent="0.25">
      <c r="A39">
        <f>'Articles magasin'!D43</f>
        <v>74</v>
      </c>
      <c r="B39" t="str">
        <f>'Articles magasin'!C43</f>
        <v>10EH (4x5)</v>
      </c>
      <c r="C39" s="518">
        <f>SUMIF(Ventes!C$4:FC$4,B39,Ventes!C$8:FC$8)</f>
        <v>595.84538240000006</v>
      </c>
      <c r="D39" t="str">
        <f>CONCATENATE('Articles magasin'!A43," / ",'Articles magasin'!B43)</f>
        <v>Membranes / Sandwich EPDM - géotextile FV</v>
      </c>
      <c r="E39">
        <f t="shared" si="0"/>
        <v>11</v>
      </c>
      <c r="F39" t="str">
        <f t="shared" si="1"/>
        <v>Membranes</v>
      </c>
      <c r="G39" t="str">
        <f t="shared" si="2"/>
        <v>Sandwich EPDM - géotextile FV</v>
      </c>
      <c r="H39" t="str">
        <f t="shared" si="3"/>
        <v>Update TSaskit set Designation = '10EH (4x5)', PrixMagasin = 595.8453824, Categorie = 'Membranes', SousCategorie = 'Sandwich EPDM - géotextile FV' Where RefSaskit = 74;</v>
      </c>
    </row>
    <row r="40" spans="1:8" x14ac:dyDescent="0.25">
      <c r="A40">
        <f>'Articles magasin'!D44</f>
        <v>75</v>
      </c>
      <c r="B40" t="str">
        <f>'Articles magasin'!C44</f>
        <v>10EH (8x2,5)</v>
      </c>
      <c r="C40" s="518">
        <f>SUMIF(Ventes!C$4:FC$4,B40,Ventes!C$8:FC$8)</f>
        <v>641.70730890000004</v>
      </c>
      <c r="D40" t="str">
        <f>CONCATENATE('Articles magasin'!A44," / ",'Articles magasin'!B44)</f>
        <v>Membranes / Sandwich EPDM - géotextile FV</v>
      </c>
      <c r="E40">
        <f t="shared" si="0"/>
        <v>11</v>
      </c>
      <c r="F40" t="str">
        <f t="shared" si="1"/>
        <v>Membranes</v>
      </c>
      <c r="G40" t="str">
        <f t="shared" si="2"/>
        <v>Sandwich EPDM - géotextile FV</v>
      </c>
      <c r="H40" t="str">
        <f t="shared" si="3"/>
        <v>Update TSaskit set Designation = '10EH (8x2,5)', PrixMagasin = 641.7073089, Categorie = 'Membranes', SousCategorie = 'Sandwich EPDM - géotextile FV' Where RefSaskit = 75;</v>
      </c>
    </row>
    <row r="41" spans="1:8" x14ac:dyDescent="0.25">
      <c r="A41">
        <f>'Articles magasin'!D45</f>
        <v>76</v>
      </c>
      <c r="B41" t="str">
        <f>'Articles magasin'!C45</f>
        <v>10EH (10x2)</v>
      </c>
      <c r="C41" s="518">
        <f>SUMIF(Ventes!C$4:FC$4,B41,Ventes!C$8:FC$8)</f>
        <v>783.295973</v>
      </c>
      <c r="D41" t="str">
        <f>CONCATENATE('Articles magasin'!A45," / ",'Articles magasin'!B45)</f>
        <v>Membranes / Sandwich EPDM - géotextile FV</v>
      </c>
      <c r="E41">
        <f t="shared" si="0"/>
        <v>11</v>
      </c>
      <c r="F41" t="str">
        <f t="shared" si="1"/>
        <v>Membranes</v>
      </c>
      <c r="G41" t="str">
        <f t="shared" si="2"/>
        <v>Sandwich EPDM - géotextile FV</v>
      </c>
      <c r="H41" t="str">
        <f t="shared" si="3"/>
        <v>Update TSaskit set Designation = '10EH (10x2)', PrixMagasin = 783.295973, Categorie = 'Membranes', SousCategorie = 'Sandwich EPDM - géotextile FV' Where RefSaskit = 76;</v>
      </c>
    </row>
    <row r="42" spans="1:8" x14ac:dyDescent="0.25">
      <c r="A42">
        <f>'Articles magasin'!D46</f>
        <v>78</v>
      </c>
      <c r="B42" t="str">
        <f>'Articles magasin'!C46</f>
        <v>12EH (6x4)</v>
      </c>
      <c r="C42" s="518">
        <f>SUMIF(Ventes!C$4:FC$4,B42,Ventes!C$8:FC$8)</f>
        <v>704.95074499999998</v>
      </c>
      <c r="D42" t="str">
        <f>CONCATENATE('Articles magasin'!A46," / ",'Articles magasin'!B46)</f>
        <v>Membranes / Sandwich EPDM - géotextile FV</v>
      </c>
      <c r="E42">
        <f t="shared" si="0"/>
        <v>11</v>
      </c>
      <c r="F42" t="str">
        <f t="shared" si="1"/>
        <v>Membranes</v>
      </c>
      <c r="G42" t="str">
        <f t="shared" si="2"/>
        <v>Sandwich EPDM - géotextile FV</v>
      </c>
      <c r="H42" t="str">
        <f t="shared" si="3"/>
        <v>Update TSaskit set Designation = '12EH (6x4)', PrixMagasin = 704.950745, Categorie = 'Membranes', SousCategorie = 'Sandwich EPDM - géotextile FV' Where RefSaskit = 78;</v>
      </c>
    </row>
    <row r="43" spans="1:8" x14ac:dyDescent="0.25">
      <c r="A43">
        <f>'Articles magasin'!D47</f>
        <v>79</v>
      </c>
      <c r="B43" t="str">
        <f>'Articles magasin'!C47</f>
        <v>12EH (8x3)</v>
      </c>
      <c r="C43" s="518">
        <f>SUMIF(Ventes!C$4:FC$4,B43,Ventes!C$8:FC$8)</f>
        <v>723.89487800000006</v>
      </c>
      <c r="D43" t="str">
        <f>CONCATENATE('Articles magasin'!A47," / ",'Articles magasin'!B47)</f>
        <v>Membranes / Sandwich EPDM - géotextile FV</v>
      </c>
      <c r="E43">
        <f t="shared" si="0"/>
        <v>11</v>
      </c>
      <c r="F43" t="str">
        <f t="shared" si="1"/>
        <v>Membranes</v>
      </c>
      <c r="G43" t="str">
        <f t="shared" si="2"/>
        <v>Sandwich EPDM - géotextile FV</v>
      </c>
      <c r="H43" t="str">
        <f t="shared" si="3"/>
        <v>Update TSaskit set Designation = '12EH (8x3)', PrixMagasin = 723.894878, Categorie = 'Membranes', SousCategorie = 'Sandwich EPDM - géotextile FV' Where RefSaskit = 79;</v>
      </c>
    </row>
    <row r="44" spans="1:8" x14ac:dyDescent="0.25">
      <c r="A44">
        <v>147</v>
      </c>
      <c r="B44" t="str">
        <f>'Articles magasin'!C48</f>
        <v>14EH (7x4)</v>
      </c>
      <c r="C44" s="518">
        <f>SUMIF(Ventes!C$4:FC$4,B44,Ventes!C$8:FC$8)</f>
        <v>802.88228000000004</v>
      </c>
      <c r="D44" t="str">
        <f>CONCATENATE('Articles magasin'!A48," / ",'Articles magasin'!B48)</f>
        <v>Membranes / Sandwich EPDM - géotextile FV</v>
      </c>
      <c r="E44">
        <f t="shared" ref="E44:E45" si="12">SEARCH("/",D44,1)</f>
        <v>11</v>
      </c>
      <c r="F44" t="str">
        <f t="shared" ref="F44:F45" si="13">LEFT(D44,E44-2)</f>
        <v>Membranes</v>
      </c>
      <c r="G44" t="str">
        <f t="shared" ref="G44:G45" si="14">MID(D44,E44+2,100)</f>
        <v>Sandwich EPDM - géotextile FV</v>
      </c>
      <c r="H44" t="str">
        <f t="shared" si="3"/>
        <v>Update TSaskit set Designation = '14EH (7x4)', PrixMagasin = 802.88228, Categorie = 'Membranes', SousCategorie = 'Sandwich EPDM - géotextile FV' Where RefSaskit = 147;</v>
      </c>
    </row>
    <row r="45" spans="1:8" x14ac:dyDescent="0.25">
      <c r="A45">
        <v>148</v>
      </c>
      <c r="B45" t="str">
        <f>'Articles magasin'!C49</f>
        <v>14EH (8x3,5)</v>
      </c>
      <c r="C45" s="518">
        <f>SUMIF(Ventes!C$4:FC$4,B45,Ventes!C$8:FC$8)</f>
        <v>782.60028450000004</v>
      </c>
      <c r="D45" t="str">
        <f>CONCATENATE('Articles magasin'!A49," / ",'Articles magasin'!B49)</f>
        <v>Membranes / Sandwich EPDM - géotextile FV</v>
      </c>
      <c r="E45">
        <f t="shared" si="12"/>
        <v>11</v>
      </c>
      <c r="F45" t="str">
        <f t="shared" si="13"/>
        <v>Membranes</v>
      </c>
      <c r="G45" t="str">
        <f t="shared" si="14"/>
        <v>Sandwich EPDM - géotextile FV</v>
      </c>
      <c r="H45" t="str">
        <f t="shared" si="3"/>
        <v>Update TSaskit set Designation = '14EH (8x3,5)', PrixMagasin = 782.6002845, Categorie = 'Membranes', SousCategorie = 'Sandwich EPDM - géotextile FV' Where RefSaskit = 148;</v>
      </c>
    </row>
    <row r="46" spans="1:8" x14ac:dyDescent="0.25">
      <c r="A46">
        <f>'Articles magasin'!D50</f>
        <v>81</v>
      </c>
      <c r="B46" t="str">
        <f>'Articles magasin'!C50</f>
        <v>16EH (8x4)</v>
      </c>
      <c r="C46" s="518">
        <f>SUMIF(Ventes!C$4:FC$4,B46,Ventes!C$8:FC$8)</f>
        <v>841.30569100000002</v>
      </c>
      <c r="D46" t="str">
        <f>CONCATENATE('Articles magasin'!A50," / ",'Articles magasin'!B50)</f>
        <v>Membranes / Sandwich EPDM - géotextile FV</v>
      </c>
      <c r="E46">
        <f t="shared" si="0"/>
        <v>11</v>
      </c>
      <c r="F46" t="str">
        <f t="shared" si="1"/>
        <v>Membranes</v>
      </c>
      <c r="G46" t="str">
        <f t="shared" si="2"/>
        <v>Sandwich EPDM - géotextile FV</v>
      </c>
      <c r="H46" t="str">
        <f t="shared" si="3"/>
        <v>Update TSaskit set Designation = '16EH (8x4)', PrixMagasin = 841.305691, Categorie = 'Membranes', SousCategorie = 'Sandwich EPDM - géotextile FV' Where RefSaskit = 81;</v>
      </c>
    </row>
    <row r="47" spans="1:8" x14ac:dyDescent="0.25">
      <c r="A47">
        <v>149</v>
      </c>
      <c r="B47" t="str">
        <f>'Articles magasin'!C51</f>
        <v>18EH (9x4)</v>
      </c>
      <c r="C47" s="518">
        <f>SUMIF(Ventes!C$4:FC$4,B47,Ventes!C$8:FC$8)</f>
        <v>1038.8812249999999</v>
      </c>
      <c r="D47" t="str">
        <f>CONCATENATE('Articles magasin'!A51," / ",'Articles magasin'!B51)</f>
        <v>Membranes / Sandwich EPDM - géotextile FV</v>
      </c>
      <c r="E47">
        <f t="shared" ref="E47:E48" si="15">SEARCH("/",D47,1)</f>
        <v>11</v>
      </c>
      <c r="F47" t="str">
        <f t="shared" ref="F47:F48" si="16">LEFT(D47,E47-2)</f>
        <v>Membranes</v>
      </c>
      <c r="G47" t="str">
        <f t="shared" ref="G47:G48" si="17">MID(D47,E47+2,100)</f>
        <v>Sandwich EPDM - géotextile FV</v>
      </c>
      <c r="H47" t="str">
        <f t="shared" ref="H47:H48" si="18">SUBSTITUTE(SUBSTITUTE(SUBSTITUTE(SUBSTITUTE(SUBSTITUTE(IF(A47="NEW",$I$1,$H$1),"##DESIGNATION##",B47),"##CATEGORIE##",F47),"##PRIX##",SUBSTITUTE(C47,",",".")),"##SOUSCATEGORIE##",G47),"##ID##",A47)</f>
        <v>Update TSaskit set Designation = '18EH (9x4)', PrixMagasin = 1038.881225, Categorie = 'Membranes', SousCategorie = 'Sandwich EPDM - géotextile FV' Where RefSaskit = 149;</v>
      </c>
    </row>
    <row r="48" spans="1:8" x14ac:dyDescent="0.25">
      <c r="A48">
        <v>150</v>
      </c>
      <c r="B48" t="str">
        <f>'Articles magasin'!C52</f>
        <v>18EH (8x4,5)</v>
      </c>
      <c r="C48" s="518">
        <f>SUMIF(Ventes!C$4:FC$4,B48,Ventes!C$8:FC$8)</f>
        <v>1069.3309755</v>
      </c>
      <c r="D48" t="str">
        <f>CONCATENATE('Articles magasin'!A52," / ",'Articles magasin'!B52)</f>
        <v>Membranes / Sandwich EPDM - géotextile FV</v>
      </c>
      <c r="E48">
        <f t="shared" si="15"/>
        <v>11</v>
      </c>
      <c r="F48" t="str">
        <f t="shared" si="16"/>
        <v>Membranes</v>
      </c>
      <c r="G48" t="str">
        <f t="shared" si="17"/>
        <v>Sandwich EPDM - géotextile FV</v>
      </c>
      <c r="H48" t="str">
        <f t="shared" si="18"/>
        <v>Update TSaskit set Designation = '18EH (8x4,5)', PrixMagasin = 1069.3309755, Categorie = 'Membranes', SousCategorie = 'Sandwich EPDM - géotextile FV' Where RefSaskit = 150;</v>
      </c>
    </row>
    <row r="49" spans="1:8" x14ac:dyDescent="0.25">
      <c r="A49">
        <f>'Articles magasin'!D53</f>
        <v>83</v>
      </c>
      <c r="B49" t="str">
        <f>'Articles magasin'!C53</f>
        <v>20EH (8x5)</v>
      </c>
      <c r="C49" s="518">
        <f>SUMIF(Ventes!C$4:FC$4,B49,Ventes!C$8:FC$8)</f>
        <v>1069.3309755</v>
      </c>
      <c r="D49" t="str">
        <f>CONCATENATE('Articles magasin'!A53," / ",'Articles magasin'!B53)</f>
        <v>Membranes / Sandwich EPDM - géotextile FV</v>
      </c>
      <c r="E49">
        <f t="shared" si="0"/>
        <v>11</v>
      </c>
      <c r="F49" t="str">
        <f t="shared" si="1"/>
        <v>Membranes</v>
      </c>
      <c r="G49" t="str">
        <f t="shared" si="2"/>
        <v>Sandwich EPDM - géotextile FV</v>
      </c>
      <c r="H49" t="str">
        <f t="shared" si="3"/>
        <v>Update TSaskit set Designation = '20EH (8x5)', PrixMagasin = 1069.3309755, Categorie = 'Membranes', SousCategorie = 'Sandwich EPDM - géotextile FV' Where RefSaskit = 83;</v>
      </c>
    </row>
    <row r="50" spans="1:8" x14ac:dyDescent="0.25">
      <c r="A50">
        <f>'Articles magasin'!D54</f>
        <v>84</v>
      </c>
      <c r="B50" t="str">
        <f>'Articles magasin'!C54</f>
        <v>20EH (10x4)</v>
      </c>
      <c r="C50" s="518">
        <f>SUMIF(Ventes!C$4:FC$4,B50,Ventes!C$8:FC$8)</f>
        <v>1120.4373230000001</v>
      </c>
      <c r="D50" t="str">
        <f>CONCATENATE('Articles magasin'!A54," / ",'Articles magasin'!B54)</f>
        <v>Membranes / Sandwich EPDM - géotextile FV</v>
      </c>
      <c r="E50">
        <f t="shared" si="0"/>
        <v>11</v>
      </c>
      <c r="F50" t="str">
        <f t="shared" si="1"/>
        <v>Membranes</v>
      </c>
      <c r="G50" t="str">
        <f t="shared" si="2"/>
        <v>Sandwich EPDM - géotextile FV</v>
      </c>
      <c r="H50" t="str">
        <f t="shared" si="3"/>
        <v>Update TSaskit set Designation = '20EH (10x4)', PrixMagasin = 1120.437323, Categorie = 'Membranes', SousCategorie = 'Sandwich EPDM - géotextile FV' Where RefSaskit = 84;</v>
      </c>
    </row>
    <row r="52" spans="1:8" x14ac:dyDescent="0.25">
      <c r="A52">
        <f>'Articles magasin'!D56</f>
        <v>62</v>
      </c>
      <c r="B52" t="str">
        <f>'Articles magasin'!C56</f>
        <v>3EH (1,5x4)</v>
      </c>
      <c r="C52" s="518">
        <f>SUMIF(Ventes!C$4:FC$4,B52,Ventes!C$8:FC$8)</f>
        <v>162.07894840000003</v>
      </c>
      <c r="D52" t="str">
        <f>CONCATENATE('Articles magasin'!A56," / ",'Articles magasin'!B56)</f>
        <v>Membranes / Sandwich EPDM - géotextile FH</v>
      </c>
      <c r="E52">
        <f t="shared" si="0"/>
        <v>11</v>
      </c>
      <c r="F52" t="str">
        <f t="shared" si="1"/>
        <v>Membranes</v>
      </c>
      <c r="G52" t="str">
        <f t="shared" si="2"/>
        <v>Sandwich EPDM - géotextile FH</v>
      </c>
      <c r="H52" t="str">
        <f t="shared" si="3"/>
        <v>Update TSaskit set Designation = '3EH (1,5x4)', PrixMagasin = 162.0789484, Categorie = 'Membranes', SousCategorie = 'Sandwich EPDM - géotextile FH' Where RefSaskit = 62;</v>
      </c>
    </row>
    <row r="53" spans="1:8" x14ac:dyDescent="0.25">
      <c r="A53">
        <v>151</v>
      </c>
      <c r="B53" t="str">
        <f>'Articles magasin'!C57</f>
        <v>2EH (1,25x3,2)</v>
      </c>
      <c r="C53" s="518">
        <f>SUMIF(Ventes!C$4:FC$4,B53,Ventes!C$8:FC$8)</f>
        <v>216.92060800000002</v>
      </c>
      <c r="D53" t="str">
        <f>CONCATENATE('Articles magasin'!A57," / ",'Articles magasin'!B57)</f>
        <v>Membranes / Sandwich EPDM - géotextile FH</v>
      </c>
      <c r="E53">
        <f t="shared" ref="E53" si="19">SEARCH("/",D53,1)</f>
        <v>11</v>
      </c>
      <c r="F53" t="str">
        <f t="shared" ref="F53" si="20">LEFT(D53,E53-2)</f>
        <v>Membranes</v>
      </c>
      <c r="G53" t="str">
        <f t="shared" ref="G53" si="21">MID(D53,E53+2,100)</f>
        <v>Sandwich EPDM - géotextile FH</v>
      </c>
      <c r="H53" t="str">
        <f t="shared" ref="H53" si="22">SUBSTITUTE(SUBSTITUTE(SUBSTITUTE(SUBSTITUTE(SUBSTITUTE(IF(A53="NEW",$I$1,$H$1),"##DESIGNATION##",B53),"##CATEGORIE##",F53),"##PRIX##",SUBSTITUTE(C53,",",".")),"##SOUSCATEGORIE##",G53),"##ID##",A53)</f>
        <v>Update TSaskit set Designation = '2EH (1,25x3,2)', PrixMagasin = 216.920608, Categorie = 'Membranes', SousCategorie = 'Sandwich EPDM - géotextile FH' Where RefSaskit = 151;</v>
      </c>
    </row>
    <row r="54" spans="1:8" x14ac:dyDescent="0.25">
      <c r="A54">
        <f>'Articles magasin'!D58</f>
        <v>64</v>
      </c>
      <c r="B54" t="str">
        <f>'Articles magasin'!C58</f>
        <v>4EH (2x4)</v>
      </c>
      <c r="C54" s="518">
        <f>SUMIF(Ventes!C$4:FC$4,B54,Ventes!C$8:FC$8)</f>
        <v>232.50403040000003</v>
      </c>
      <c r="D54" t="str">
        <f>CONCATENATE('Articles magasin'!A58," / ",'Articles magasin'!B58)</f>
        <v>Membranes / Sandwich EPDM - géotextile FH</v>
      </c>
      <c r="E54">
        <f t="shared" si="0"/>
        <v>11</v>
      </c>
      <c r="F54" t="str">
        <f t="shared" si="1"/>
        <v>Membranes</v>
      </c>
      <c r="G54" t="str">
        <f t="shared" si="2"/>
        <v>Sandwich EPDM - géotextile FH</v>
      </c>
      <c r="H54" t="str">
        <f t="shared" si="3"/>
        <v>Update TSaskit set Designation = '4EH (2x4)', PrixMagasin = 232.5040304, Categorie = 'Membranes', SousCategorie = 'Sandwich EPDM - géotextile FH' Where RefSaskit = 64;</v>
      </c>
    </row>
    <row r="55" spans="1:8" x14ac:dyDescent="0.25">
      <c r="A55">
        <f>'Articles magasin'!D59</f>
        <v>66</v>
      </c>
      <c r="B55" t="str">
        <f>'Articles magasin'!C59</f>
        <v>5EH (2x5)</v>
      </c>
      <c r="C55" s="518">
        <f>SUMIF(Ventes!C$4:FC$4,B55,Ventes!C$8:FC$8)</f>
        <v>271.89070240000007</v>
      </c>
      <c r="D55" t="str">
        <f>CONCATENATE('Articles magasin'!A59," / ",'Articles magasin'!B59)</f>
        <v>Membranes / Sandwich EPDM - géotextile FH</v>
      </c>
      <c r="E55">
        <f t="shared" si="0"/>
        <v>11</v>
      </c>
      <c r="F55" t="str">
        <f t="shared" si="1"/>
        <v>Membranes</v>
      </c>
      <c r="G55" t="str">
        <f t="shared" si="2"/>
        <v>Sandwich EPDM - géotextile FH</v>
      </c>
      <c r="H55" t="str">
        <f t="shared" si="3"/>
        <v>Update TSaskit set Designation = '5EH (2x5)', PrixMagasin = 271.8907024, Categorie = 'Membranes', SousCategorie = 'Sandwich EPDM - géotextile FH' Where RefSaskit = 66;</v>
      </c>
    </row>
    <row r="56" spans="1:8" x14ac:dyDescent="0.25">
      <c r="A56">
        <f>'Articles magasin'!D60</f>
        <v>70</v>
      </c>
      <c r="B56" t="str">
        <f>'Articles magasin'!C60</f>
        <v>6EH (2x6)</v>
      </c>
      <c r="C56" s="518">
        <f>SUMIF(Ventes!C$4:FC$4,B56,Ventes!C$8:FC$8)</f>
        <v>373.611064</v>
      </c>
      <c r="D56" t="str">
        <f>CONCATENATE('Articles magasin'!A60," / ",'Articles magasin'!B60)</f>
        <v>Membranes / Sandwich EPDM - géotextile FH</v>
      </c>
      <c r="E56">
        <f t="shared" si="0"/>
        <v>11</v>
      </c>
      <c r="F56" t="str">
        <f t="shared" si="1"/>
        <v>Membranes</v>
      </c>
      <c r="G56" t="str">
        <f t="shared" si="2"/>
        <v>Sandwich EPDM - géotextile FH</v>
      </c>
      <c r="H56" t="str">
        <f t="shared" si="3"/>
        <v>Update TSaskit set Designation = '6EH (2x6)', PrixMagasin = 373.611064, Categorie = 'Membranes', SousCategorie = 'Sandwich EPDM - géotextile FH' Where RefSaskit = 70;</v>
      </c>
    </row>
    <row r="57" spans="1:8" x14ac:dyDescent="0.25">
      <c r="A57">
        <v>152</v>
      </c>
      <c r="B57" t="str">
        <f>'Articles magasin'!C61</f>
        <v>7EH (2x7)</v>
      </c>
      <c r="C57" s="518">
        <f>SUMIF(Ventes!C$4:FC$4,B57,Ventes!C$8:FC$8)</f>
        <v>399.72614000000004</v>
      </c>
      <c r="D57" t="str">
        <f>CONCATENATE('Articles magasin'!A61," / ",'Articles magasin'!B61)</f>
        <v>Membranes / Sandwich EPDM - géotextile FH</v>
      </c>
      <c r="E57">
        <f t="shared" ref="E57" si="23">SEARCH("/",D57,1)</f>
        <v>11</v>
      </c>
      <c r="F57" t="str">
        <f t="shared" ref="F57" si="24">LEFT(D57,E57-2)</f>
        <v>Membranes</v>
      </c>
      <c r="G57" t="str">
        <f t="shared" ref="G57" si="25">MID(D57,E57+2,100)</f>
        <v>Sandwich EPDM - géotextile FH</v>
      </c>
      <c r="H57" t="str">
        <f t="shared" ref="H57" si="26">SUBSTITUTE(SUBSTITUTE(SUBSTITUTE(SUBSTITUTE(SUBSTITUTE(IF(A57="NEW",$I$1,$H$1),"##DESIGNATION##",B57),"##CATEGORIE##",F57),"##PRIX##",SUBSTITUTE(C57,",",".")),"##SOUSCATEGORIE##",G57),"##ID##",A57)</f>
        <v>Update TSaskit set Designation = '7EH (2x7)', PrixMagasin = 399.72614, Categorie = 'Membranes', SousCategorie = 'Sandwich EPDM - géotextile FH' Where RefSaskit = 152;</v>
      </c>
    </row>
    <row r="58" spans="1:8" x14ac:dyDescent="0.25">
      <c r="A58">
        <f>'Articles magasin'!D62</f>
        <v>73</v>
      </c>
      <c r="B58" t="str">
        <f>'Articles magasin'!C62</f>
        <v>8EH (2x8)</v>
      </c>
      <c r="C58" s="518">
        <f>SUMIF(Ventes!C$4:FC$4,B58,Ventes!C$8:FC$8)</f>
        <v>465.01382999999998</v>
      </c>
      <c r="D58" t="str">
        <f>CONCATENATE('Articles magasin'!A62," / ",'Articles magasin'!B62)</f>
        <v>Membranes / Sandwich EPDM - géotextile FH</v>
      </c>
      <c r="E58">
        <f t="shared" si="0"/>
        <v>11</v>
      </c>
      <c r="F58" t="str">
        <f t="shared" si="1"/>
        <v>Membranes</v>
      </c>
      <c r="G58" t="str">
        <f t="shared" si="2"/>
        <v>Sandwich EPDM - géotextile FH</v>
      </c>
      <c r="H58" t="str">
        <f t="shared" si="3"/>
        <v>Update TSaskit set Designation = '8EH (2x8)', PrixMagasin = 465.01383, Categorie = 'Membranes', SousCategorie = 'Sandwich EPDM - géotextile FH' Where RefSaskit = 73;</v>
      </c>
    </row>
    <row r="59" spans="1:8" x14ac:dyDescent="0.25">
      <c r="A59">
        <v>153</v>
      </c>
      <c r="B59" t="str">
        <f>'Articles magasin'!C63</f>
        <v>9EH (2,5x7,2)</v>
      </c>
      <c r="C59" s="518">
        <f>SUMIF(Ventes!C$4:FC$4,B59,Ventes!C$8:FC$8)</f>
        <v>488.51739840000005</v>
      </c>
      <c r="D59" t="str">
        <f>CONCATENATE('Articles magasin'!A63," / ",'Articles magasin'!B63)</f>
        <v>Membranes / Sandwich EPDM - géotextile FH</v>
      </c>
      <c r="E59">
        <f t="shared" ref="E59" si="27">SEARCH("/",D59,1)</f>
        <v>11</v>
      </c>
      <c r="F59" t="str">
        <f t="shared" ref="F59" si="28">LEFT(D59,E59-2)</f>
        <v>Membranes</v>
      </c>
      <c r="G59" t="str">
        <f t="shared" ref="G59" si="29">MID(D59,E59+2,100)</f>
        <v>Sandwich EPDM - géotextile FH</v>
      </c>
      <c r="H59" t="str">
        <f t="shared" ref="H59" si="30">SUBSTITUTE(SUBSTITUTE(SUBSTITUTE(SUBSTITUTE(SUBSTITUTE(IF(A59="NEW",$I$1,$H$1),"##DESIGNATION##",B59),"##CATEGORIE##",F59),"##PRIX##",SUBSTITUTE(C59,",",".")),"##SOUSCATEGORIE##",G59),"##ID##",A59)</f>
        <v>Update TSaskit set Designation = '9EH (2,5x7,2)', PrixMagasin = 488.5173984, Categorie = 'Membranes', SousCategorie = 'Sandwich EPDM - géotextile FH' Where RefSaskit = 153;</v>
      </c>
    </row>
    <row r="60" spans="1:8" x14ac:dyDescent="0.25">
      <c r="A60">
        <f>'Articles magasin'!D64</f>
        <v>77</v>
      </c>
      <c r="B60" t="str">
        <f>'Articles magasin'!C64</f>
        <v>10EH (2,5x8)</v>
      </c>
      <c r="C60" s="518">
        <f>SUMIF(Ventes!C$4:FC$4,B60,Ventes!C$8:FC$8)</f>
        <v>540.74755040000002</v>
      </c>
      <c r="D60" t="str">
        <f>CONCATENATE('Articles magasin'!A64," / ",'Articles magasin'!B64)</f>
        <v>Membranes / Sandwich EPDM - géotextile FH</v>
      </c>
      <c r="E60">
        <f t="shared" si="0"/>
        <v>11</v>
      </c>
      <c r="F60" t="str">
        <f t="shared" si="1"/>
        <v>Membranes</v>
      </c>
      <c r="G60" t="str">
        <f t="shared" si="2"/>
        <v>Sandwich EPDM - géotextile FH</v>
      </c>
      <c r="H60" t="str">
        <f t="shared" si="3"/>
        <v>Update TSaskit set Designation = '10EH (2,5x8)', PrixMagasin = 540.7475504, Categorie = 'Membranes', SousCategorie = 'Sandwich EPDM - géotextile FH' Where RefSaskit = 77;</v>
      </c>
    </row>
    <row r="61" spans="1:8" x14ac:dyDescent="0.25">
      <c r="A61">
        <f>'Articles magasin'!D65</f>
        <v>80</v>
      </c>
      <c r="B61" t="str">
        <f>'Articles magasin'!C65</f>
        <v>12EH (2,5x9)</v>
      </c>
      <c r="C61" s="518">
        <f>SUMIF(Ventes!C$4:FC$4,B61,Ventes!C$8:FC$8)</f>
        <v>624.31579360000001</v>
      </c>
      <c r="D61" t="str">
        <f>CONCATENATE('Articles magasin'!A65," / ",'Articles magasin'!B65)</f>
        <v>Membranes / Sandwich EPDM - géotextile FH</v>
      </c>
      <c r="E61">
        <f t="shared" si="0"/>
        <v>11</v>
      </c>
      <c r="F61" t="str">
        <f t="shared" si="1"/>
        <v>Membranes</v>
      </c>
      <c r="G61" t="str">
        <f t="shared" si="2"/>
        <v>Sandwich EPDM - géotextile FH</v>
      </c>
      <c r="H61" t="str">
        <f t="shared" si="3"/>
        <v>Update TSaskit set Designation = '12EH (2,5x9)', PrixMagasin = 624.3157936, Categorie = 'Membranes', SousCategorie = 'Sandwich EPDM - géotextile FH' Where RefSaskit = 80;</v>
      </c>
    </row>
    <row r="62" spans="1:8" x14ac:dyDescent="0.25">
      <c r="A62">
        <v>154</v>
      </c>
      <c r="B62" t="str">
        <f>'Articles magasin'!C66</f>
        <v>14EH (2,8x10)</v>
      </c>
      <c r="C62" s="518">
        <f>SUMIF(Ventes!C$4:FC$4,B62,Ventes!C$8:FC$8)</f>
        <v>660.87689999999998</v>
      </c>
      <c r="D62" t="str">
        <f>CONCATENATE('Articles magasin'!A66," / ",'Articles magasin'!B66)</f>
        <v>Membranes / Sandwich EPDM - géotextile FH</v>
      </c>
      <c r="E62">
        <f t="shared" ref="E62" si="31">SEARCH("/",D62,1)</f>
        <v>11</v>
      </c>
      <c r="F62" t="str">
        <f t="shared" ref="F62" si="32">LEFT(D62,E62-2)</f>
        <v>Membranes</v>
      </c>
      <c r="G62" t="str">
        <f t="shared" ref="G62" si="33">MID(D62,E62+2,100)</f>
        <v>Sandwich EPDM - géotextile FH</v>
      </c>
      <c r="H62" t="str">
        <f t="shared" ref="H62" si="34">SUBSTITUTE(SUBSTITUTE(SUBSTITUTE(SUBSTITUTE(SUBSTITUTE(IF(A62="NEW",$I$1,$H$1),"##DESIGNATION##",B62),"##CATEGORIE##",F62),"##PRIX##",SUBSTITUTE(C62,",",".")),"##SOUSCATEGORIE##",G62),"##ID##",A62)</f>
        <v>Update TSaskit set Designation = '14EH (2,8x10)', PrixMagasin = 660.8769, Categorie = 'Membranes', SousCategorie = 'Sandwich EPDM - géotextile FH' Where RefSaskit = 154;</v>
      </c>
    </row>
    <row r="63" spans="1:8" x14ac:dyDescent="0.25">
      <c r="A63">
        <f>'Articles magasin'!D67</f>
        <v>82</v>
      </c>
      <c r="B63" t="str">
        <f>'Articles magasin'!C67</f>
        <v>16EH (3x10,7)</v>
      </c>
      <c r="C63" s="518">
        <f>SUMIF(Ventes!C$4:FC$4,B63,Ventes!C$8:FC$8)</f>
        <v>765.99008090000007</v>
      </c>
      <c r="D63" t="str">
        <f>CONCATENATE('Articles magasin'!A67," / ",'Articles magasin'!B67)</f>
        <v>Membranes / Sandwich EPDM - géotextile FH</v>
      </c>
      <c r="E63">
        <f t="shared" si="0"/>
        <v>11</v>
      </c>
      <c r="F63" t="str">
        <f t="shared" si="1"/>
        <v>Membranes</v>
      </c>
      <c r="G63" t="str">
        <f t="shared" si="2"/>
        <v>Sandwich EPDM - géotextile FH</v>
      </c>
      <c r="H63" t="str">
        <f t="shared" si="3"/>
        <v>Update TSaskit set Designation = '16EH (3x10,7)', PrixMagasin = 765.9900809, Categorie = 'Membranes', SousCategorie = 'Sandwich EPDM - géotextile FH' Where RefSaskit = 82;</v>
      </c>
    </row>
    <row r="64" spans="1:8" x14ac:dyDescent="0.25">
      <c r="A64">
        <v>155</v>
      </c>
      <c r="B64" t="str">
        <f>'Articles magasin'!C68</f>
        <v>18EH (3x12)</v>
      </c>
      <c r="C64" s="518">
        <f>SUMIF(Ventes!C$4:FC$4,B64,Ventes!C$8:FC$8)</f>
        <v>967.72904299999982</v>
      </c>
      <c r="D64" t="str">
        <f>CONCATENATE('Articles magasin'!A68," / ",'Articles magasin'!B68)</f>
        <v>Membranes / Sandwich EPDM - géotextile FH</v>
      </c>
      <c r="E64">
        <f t="shared" ref="E64" si="35">SEARCH("/",D64,1)</f>
        <v>11</v>
      </c>
      <c r="F64" t="str">
        <f t="shared" ref="F64" si="36">LEFT(D64,E64-2)</f>
        <v>Membranes</v>
      </c>
      <c r="G64" t="str">
        <f t="shared" ref="G64" si="37">MID(D64,E64+2,100)</f>
        <v>Sandwich EPDM - géotextile FH</v>
      </c>
      <c r="H64" t="str">
        <f t="shared" ref="H64" si="38">SUBSTITUTE(SUBSTITUTE(SUBSTITUTE(SUBSTITUTE(SUBSTITUTE(IF(A64="NEW",$I$1,$H$1),"##DESIGNATION##",B64),"##CATEGORIE##",F64),"##PRIX##",SUBSTITUTE(C64,",",".")),"##SOUSCATEGORIE##",G64),"##ID##",A64)</f>
        <v>Update TSaskit set Designation = '18EH (3x12)', PrixMagasin = 967.729043, Categorie = 'Membranes', SousCategorie = 'Sandwich EPDM - géotextile FH' Where RefSaskit = 155;</v>
      </c>
    </row>
    <row r="65" spans="1:8" x14ac:dyDescent="0.25">
      <c r="A65">
        <f>'Articles magasin'!D69</f>
        <v>85</v>
      </c>
      <c r="B65" t="str">
        <f>'Articles magasin'!C69</f>
        <v>20EH (3,2x12,5)</v>
      </c>
      <c r="C65" s="518">
        <f>SUMIF(Ventes!C$4:FC$4,B65,Ventes!C$8:FC$8)</f>
        <v>970.99342750000017</v>
      </c>
      <c r="D65" t="str">
        <f>CONCATENATE('Articles magasin'!A69," / ",'Articles magasin'!B69)</f>
        <v>Membranes / Sandwich EPDM - géotextile FH</v>
      </c>
      <c r="E65">
        <f t="shared" si="0"/>
        <v>11</v>
      </c>
      <c r="F65" t="str">
        <f t="shared" si="1"/>
        <v>Membranes</v>
      </c>
      <c r="G65" t="str">
        <f t="shared" si="2"/>
        <v>Sandwich EPDM - géotextile FH</v>
      </c>
      <c r="H65" t="str">
        <f t="shared" si="3"/>
        <v>Update TSaskit set Designation = '20EH (3,2x12,5)', PrixMagasin = 970.9934275, Categorie = 'Membranes', SousCategorie = 'Sandwich EPDM - géotextile FH' Where RefSaskit = 85;</v>
      </c>
    </row>
    <row r="67" spans="1:8" x14ac:dyDescent="0.25">
      <c r="A67">
        <f>'Articles magasin'!D71</f>
        <v>86</v>
      </c>
      <c r="B67" t="str">
        <f>'Articles magasin'!C71</f>
        <v>EPDM (au m²)</v>
      </c>
      <c r="C67" s="518">
        <f>SUMIF(Ventes!C$4:FC$4,B67,Ventes!C$8:FC$8)</f>
        <v>0</v>
      </c>
      <c r="D67" t="str">
        <f>CONCATENATE('Articles magasin'!A71," / ",'Articles magasin'!B71)</f>
        <v>Membranes / Membranes sur mesure</v>
      </c>
      <c r="E67">
        <f t="shared" si="0"/>
        <v>11</v>
      </c>
      <c r="F67" t="str">
        <f t="shared" si="1"/>
        <v>Membranes</v>
      </c>
      <c r="G67" t="str">
        <f t="shared" si="2"/>
        <v>Membranes sur mesure</v>
      </c>
      <c r="H67" t="str">
        <f t="shared" si="3"/>
        <v>Update TSaskit set Designation = 'EPDM (au m²)', PrixMagasin = 0, Categorie = 'Membranes', SousCategorie = 'Membranes sur mesure' Where RefSaskit = 86;</v>
      </c>
    </row>
    <row r="68" spans="1:8" x14ac:dyDescent="0.25">
      <c r="A68">
        <f>'Articles magasin'!D72</f>
        <v>87</v>
      </c>
      <c r="B68" t="str">
        <f>'Articles magasin'!C72</f>
        <v>Géotextile (au m²)</v>
      </c>
      <c r="C68" s="518">
        <f>SUMIF(Ventes!C$4:FC$4,B68,Ventes!C$8:FC$8)</f>
        <v>0</v>
      </c>
      <c r="D68" t="str">
        <f>CONCATENATE('Articles magasin'!A72," / ",'Articles magasin'!B72)</f>
        <v>Membranes / Membranes sur mesure</v>
      </c>
      <c r="E68">
        <f t="shared" si="0"/>
        <v>11</v>
      </c>
      <c r="F68" t="str">
        <f t="shared" si="1"/>
        <v>Membranes</v>
      </c>
      <c r="G68" t="str">
        <f t="shared" si="2"/>
        <v>Membranes sur mesure</v>
      </c>
      <c r="H68" t="str">
        <f t="shared" si="3"/>
        <v>Update TSaskit set Designation = 'Géotextile (au m²)', PrixMagasin = 0, Categorie = 'Membranes', SousCategorie = 'Membranes sur mesure' Where RefSaskit = 87;</v>
      </c>
    </row>
    <row r="70" spans="1:8" x14ac:dyDescent="0.25">
      <c r="A70">
        <f>'Articles magasin'!D74</f>
        <v>88</v>
      </c>
      <c r="B70" t="str">
        <f>'Articles magasin'!C74</f>
        <v>Colle EPDM</v>
      </c>
      <c r="C70" s="518">
        <f>SUMIF(Ventes!C$4:FC$4,B70,Ventes!C$8:FC$8)</f>
        <v>9.879999999999999</v>
      </c>
      <c r="D70" t="str">
        <f>CONCATENATE('Articles magasin'!A74," / ",'Articles magasin'!B74)</f>
        <v>Membranes / Accessoires membranes</v>
      </c>
      <c r="E70">
        <f t="shared" si="0"/>
        <v>11</v>
      </c>
      <c r="F70" t="str">
        <f t="shared" si="1"/>
        <v>Membranes</v>
      </c>
      <c r="G70" t="str">
        <f t="shared" si="2"/>
        <v>Accessoires membranes</v>
      </c>
      <c r="H70" t="str">
        <f t="shared" si="3"/>
        <v>Update TSaskit set Designation = 'Colle EPDM', PrixMagasin = 9.88, Categorie = 'Membranes', SousCategorie = 'Accessoires membranes' Where RefSaskit = 88;</v>
      </c>
    </row>
    <row r="71" spans="1:8" x14ac:dyDescent="0.25">
      <c r="A71">
        <f>'Articles magasin'!D75</f>
        <v>123</v>
      </c>
      <c r="B71" t="str">
        <f>'Articles magasin'!C75</f>
        <v>Kit réparation EPDM</v>
      </c>
      <c r="C71" s="518">
        <f>SUMIF(Ventes!C$4:FC$4,B71,Ventes!C$8:FC$8)</f>
        <v>22.477</v>
      </c>
      <c r="D71" t="str">
        <f>CONCATENATE('Articles magasin'!A75," / ",'Articles magasin'!B75)</f>
        <v>Membranes / Accessoires membranes</v>
      </c>
      <c r="E71">
        <f t="shared" si="0"/>
        <v>11</v>
      </c>
      <c r="F71" t="str">
        <f t="shared" si="1"/>
        <v>Membranes</v>
      </c>
      <c r="G71" t="str">
        <f t="shared" si="2"/>
        <v>Accessoires membranes</v>
      </c>
      <c r="H71" t="str">
        <f t="shared" si="3"/>
        <v>Update TSaskit set Designation = 'Kit réparation EPDM', PrixMagasin = 22.477, Categorie = 'Membranes', SousCategorie = 'Accessoires membranes' Where RefSaskit = 123;</v>
      </c>
    </row>
    <row r="74" spans="1:8" x14ac:dyDescent="0.25">
      <c r="A74">
        <f>'Articles magasin'!D78</f>
        <v>125</v>
      </c>
      <c r="B74" t="str">
        <f>'Articles magasin'!C78</f>
        <v>FV 5EH kit complet piéton (avec barre et caillebotis)</v>
      </c>
      <c r="C74" s="518">
        <f>SUMIF(Ventes!C$4:FC$4,B74,Ventes!C$8:FC$8)</f>
        <v>1423.82</v>
      </c>
      <c r="D74" t="str">
        <f>CONCATENATE('Articles magasin'!A78," / ",'Articles magasin'!B78)</f>
        <v>Bacs PE / Kits bacs</v>
      </c>
      <c r="E74">
        <f t="shared" si="0"/>
        <v>9</v>
      </c>
      <c r="F74" t="str">
        <f t="shared" si="1"/>
        <v>Bacs PE</v>
      </c>
      <c r="G74" t="str">
        <f t="shared" si="2"/>
        <v>Kits bacs</v>
      </c>
      <c r="H74" t="str">
        <f t="shared" si="3"/>
        <v>Update TSaskit set Designation = 'FV 5EH kit complet piéton (avec barre et caillebotis)', PrixMagasin = 1423.82, Categorie = 'Bacs PE', SousCategorie = 'Kits bacs' Where RefSaskit = 125;</v>
      </c>
    </row>
    <row r="75" spans="1:8" x14ac:dyDescent="0.25">
      <c r="A75">
        <v>156</v>
      </c>
      <c r="B75" t="str">
        <f>'Articles magasin'!C79</f>
        <v>FV 6EH kit complet piéton (avec barre et caillebotis)</v>
      </c>
      <c r="C75" s="518">
        <f>SUMIF(Ventes!C$4:FC$4,B75,Ventes!C$8:FC$8)</f>
        <v>1747.9119999999998</v>
      </c>
      <c r="D75" t="str">
        <f>CONCATENATE('Articles magasin'!A79," / ",'Articles magasin'!B79)</f>
        <v>Bacs PE / Kits bacs</v>
      </c>
      <c r="E75">
        <f t="shared" si="0"/>
        <v>9</v>
      </c>
      <c r="F75" t="str">
        <f t="shared" si="1"/>
        <v>Bacs PE</v>
      </c>
      <c r="G75" t="str">
        <f t="shared" si="2"/>
        <v>Kits bacs</v>
      </c>
      <c r="H75" t="str">
        <f t="shared" si="3"/>
        <v>Update TSaskit set Designation = 'FV 6EH kit complet piéton (avec barre et caillebotis)', PrixMagasin = 1747.912, Categorie = 'Bacs PE', SousCategorie = 'Kits bacs' Where RefSaskit = 156;</v>
      </c>
    </row>
    <row r="76" spans="1:8" x14ac:dyDescent="0.25">
      <c r="A76">
        <f>'Articles magasin'!D80</f>
        <v>143</v>
      </c>
      <c r="B76" t="str">
        <f>'Articles magasin'!C80</f>
        <v>FV 2.5EH kit complet piéton (avec barre et caillebotis)</v>
      </c>
      <c r="C76" s="518">
        <f>SUMIF(Ventes!C$4:FC$4,B76,Ventes!C$8:FC$8)</f>
        <v>757.27</v>
      </c>
      <c r="D76" t="str">
        <f>CONCATENATE('Articles magasin'!A80," / ",'Articles magasin'!B80)</f>
        <v>Bacs PE / Kits bacs</v>
      </c>
      <c r="E76">
        <f t="shared" ref="E76:E77" si="39">SEARCH("/",D76,1)</f>
        <v>9</v>
      </c>
      <c r="F76" t="str">
        <f t="shared" si="1"/>
        <v>Bacs PE</v>
      </c>
      <c r="G76" t="str">
        <f t="shared" ref="G76:G77" si="40">MID(D76,E76+2,100)</f>
        <v>Kits bacs</v>
      </c>
      <c r="H76" t="str">
        <f t="shared" ref="H76:H77" si="41">SUBSTITUTE(SUBSTITUTE(SUBSTITUTE(SUBSTITUTE(SUBSTITUTE(IF(A76="NEW",$I$1,$H$1),"##DESIGNATION##",B76),"##CATEGORIE##",F76),"##PRIX##",SUBSTITUTE(C76,",",".")),"##SOUSCATEGORIE##",G76),"##ID##",A76)</f>
        <v>Update TSaskit set Designation = 'FV 2.5EH kit complet piéton (avec barre et caillebotis)', PrixMagasin = 757.27, Categorie = 'Bacs PE', SousCategorie = 'Kits bacs' Where RefSaskit = 143;</v>
      </c>
    </row>
    <row r="77" spans="1:8" x14ac:dyDescent="0.25">
      <c r="A77">
        <v>157</v>
      </c>
      <c r="B77" t="str">
        <f>'Articles magasin'!C81</f>
        <v>FV 3EH kit complet piéton (avec barre et caillebotis)</v>
      </c>
      <c r="C77" s="518">
        <f>SUMIF(Ventes!C$4:FC$4,B77,Ventes!C$8:FC$8)</f>
        <v>873.9559999999999</v>
      </c>
      <c r="D77" t="str">
        <f>CONCATENATE('Articles magasin'!A81," / ",'Articles magasin'!B81)</f>
        <v>Bacs PE / Kits bacs</v>
      </c>
      <c r="E77">
        <f t="shared" si="39"/>
        <v>9</v>
      </c>
      <c r="F77" t="str">
        <f t="shared" ref="F77" si="42">LEFT(D77,E77-2)</f>
        <v>Bacs PE</v>
      </c>
      <c r="G77" t="str">
        <f t="shared" si="40"/>
        <v>Kits bacs</v>
      </c>
      <c r="H77" t="str">
        <f t="shared" si="41"/>
        <v>Update TSaskit set Designation = 'FV 3EH kit complet piéton (avec barre et caillebotis)', PrixMagasin = 873.956, Categorie = 'Bacs PE', SousCategorie = 'Kits bacs' Where RefSaskit = 157;</v>
      </c>
    </row>
    <row r="78" spans="1:8" x14ac:dyDescent="0.25">
      <c r="A78">
        <f>'Articles magasin'!D82</f>
        <v>158</v>
      </c>
      <c r="B78" t="str">
        <f>'Articles magasin'!C82</f>
        <v>FV 10EH kit complet piéton (avec barre et caillebotis)</v>
      </c>
      <c r="C78" s="518">
        <f>SUMIF(Ventes!C$4:FC$4,B78,Ventes!C$8:FC$8)</f>
        <v>3029.08</v>
      </c>
      <c r="D78" t="str">
        <f>CONCATENATE('Articles magasin'!A82," / ",'Articles magasin'!B82)</f>
        <v>Bacs PE / Kits bacs</v>
      </c>
      <c r="E78">
        <f t="shared" ref="E78:E80" si="43">SEARCH("/",D78,1)</f>
        <v>9</v>
      </c>
      <c r="F78" t="str">
        <f t="shared" ref="F78:F80" si="44">LEFT(D78,E78-2)</f>
        <v>Bacs PE</v>
      </c>
      <c r="G78" t="str">
        <f t="shared" ref="G78:G80" si="45">MID(D78,E78+2,100)</f>
        <v>Kits bacs</v>
      </c>
      <c r="H78" t="str">
        <f t="shared" ref="H78:H80" si="46">SUBSTITUTE(SUBSTITUTE(SUBSTITUTE(SUBSTITUTE(SUBSTITUTE(IF(A78="NEW",$I$1,$H$1),"##DESIGNATION##",B78),"##CATEGORIE##",F78),"##PRIX##",SUBSTITUTE(C78,",",".")),"##SOUSCATEGORIE##",G78),"##ID##",A78)</f>
        <v>Update TSaskit set Designation = 'FV 10EH kit complet piéton (avec barre et caillebotis)', PrixMagasin = 3029.08, Categorie = 'Bacs PE', SousCategorie = 'Kits bacs' Where RefSaskit = 158;</v>
      </c>
    </row>
    <row r="79" spans="1:8" x14ac:dyDescent="0.25">
      <c r="A79">
        <f>'Articles magasin'!D83</f>
        <v>159</v>
      </c>
      <c r="B79" t="str">
        <f>'Articles magasin'!C83</f>
        <v>FV 12EH kit complet piéton (avec barre et caillebotis)</v>
      </c>
      <c r="C79" s="518">
        <f>SUMIF(Ventes!C$4:FC$4,B79,Ventes!C$8:FC$8)</f>
        <v>3495.8239999999996</v>
      </c>
      <c r="D79" t="str">
        <f>CONCATENATE('Articles magasin'!A83," / ",'Articles magasin'!B83)</f>
        <v>Bacs PE / Kits bacs</v>
      </c>
      <c r="E79">
        <f t="shared" si="43"/>
        <v>9</v>
      </c>
      <c r="F79" t="str">
        <f t="shared" si="44"/>
        <v>Bacs PE</v>
      </c>
      <c r="G79" t="str">
        <f t="shared" si="45"/>
        <v>Kits bacs</v>
      </c>
      <c r="H79" t="str">
        <f t="shared" si="46"/>
        <v>Update TSaskit set Designation = 'FV 12EH kit complet piéton (avec barre et caillebotis)', PrixMagasin = 3495.824, Categorie = 'Bacs PE', SousCategorie = 'Kits bacs' Where RefSaskit = 159;</v>
      </c>
    </row>
    <row r="80" spans="1:8" x14ac:dyDescent="0.25">
      <c r="A80">
        <f>'Articles magasin'!D84</f>
        <v>160</v>
      </c>
      <c r="B80" t="str">
        <f>'Articles magasin'!C84</f>
        <v>FV 20EH kit complet piéton (avec barre et caillebotis)</v>
      </c>
      <c r="C80" s="518">
        <f>SUMIF(Ventes!C$4:FC$4,B80,Ventes!C$8:FC$8)</f>
        <v>6058.16</v>
      </c>
      <c r="D80" t="str">
        <f>CONCATENATE('Articles magasin'!A84," / ",'Articles magasin'!B84)</f>
        <v>Bacs PE / Kits bacs</v>
      </c>
      <c r="E80">
        <f t="shared" si="43"/>
        <v>9</v>
      </c>
      <c r="F80" t="str">
        <f t="shared" si="44"/>
        <v>Bacs PE</v>
      </c>
      <c r="G80" t="str">
        <f t="shared" si="45"/>
        <v>Kits bacs</v>
      </c>
      <c r="H80" t="str">
        <f t="shared" si="46"/>
        <v>Update TSaskit set Designation = 'FV 20EH kit complet piéton (avec barre et caillebotis)', PrixMagasin = 6058.16, Categorie = 'Bacs PE', SousCategorie = 'Kits bacs' Where RefSaskit = 160;</v>
      </c>
    </row>
    <row r="82" spans="1:8" x14ac:dyDescent="0.25">
      <c r="A82">
        <f>'Articles magasin'!D86</f>
        <v>118</v>
      </c>
      <c r="B82" t="str">
        <f>'Articles magasin'!C86</f>
        <v>BFV5</v>
      </c>
      <c r="C82" s="518">
        <f>SUMIF(Ventes!C$4:FC$4,B82,Ventes!C$8:FC$8)</f>
        <v>565.5</v>
      </c>
      <c r="D82" t="str">
        <f>CONCATENATE('Articles magasin'!A86," / ",'Articles magasin'!B86)</f>
        <v>Bacs PE / Bacs à l'unité</v>
      </c>
      <c r="E82">
        <f t="shared" ref="E82:E130" si="47">SEARCH("/",D82,1)</f>
        <v>9</v>
      </c>
      <c r="F82" t="str">
        <f t="shared" ref="F82:F130" si="48">LEFT(D82,E82-2)</f>
        <v>Bacs PE</v>
      </c>
      <c r="G82" t="str">
        <f t="shared" ref="G82:G130" si="49">MID(D82,E82+2,100)</f>
        <v>Bacs à l'unité</v>
      </c>
      <c r="H82" t="str">
        <f t="shared" ref="H82:H130" si="50">SUBSTITUTE(SUBSTITUTE(SUBSTITUTE(SUBSTITUTE(SUBSTITUTE(IF(A82="NEW",$I$1,$H$1),"##DESIGNATION##",B82),"##CATEGORIE##",F82),"##PRIX##",SUBSTITUTE(C82,",",".")),"##SOUSCATEGORIE##",G82),"##ID##",A82)</f>
        <v>Update TSaskit set Designation = 'BFV5', PrixMagasin = 565.5, Categorie = 'Bacs PE', SousCategorie = 'Bacs à l'unité' Where RefSaskit = 118;</v>
      </c>
    </row>
    <row r="83" spans="1:8" x14ac:dyDescent="0.25">
      <c r="A83">
        <f>'Articles magasin'!D87</f>
        <v>161</v>
      </c>
      <c r="B83" t="str">
        <f>'Articles magasin'!C87</f>
        <v>BFV6</v>
      </c>
      <c r="C83" s="518">
        <f>SUMIF(Ventes!C$4:FC$4,B83,Ventes!C$8:FC$8)</f>
        <v>658.56</v>
      </c>
      <c r="D83" t="str">
        <f>CONCATENATE('Articles magasin'!A87," / ",'Articles magasin'!B87)</f>
        <v>Bacs PE / Bacs à l'unité</v>
      </c>
      <c r="E83">
        <f t="shared" si="47"/>
        <v>9</v>
      </c>
      <c r="F83" t="str">
        <f t="shared" si="48"/>
        <v>Bacs PE</v>
      </c>
      <c r="G83" t="str">
        <f t="shared" si="49"/>
        <v>Bacs à l'unité</v>
      </c>
      <c r="H83" t="str">
        <f t="shared" si="50"/>
        <v>Update TSaskit set Designation = 'BFV6', PrixMagasin = 658.56, Categorie = 'Bacs PE', SousCategorie = 'Bacs à l'unité' Where RefSaskit = 161;</v>
      </c>
    </row>
    <row r="85" spans="1:8" x14ac:dyDescent="0.25">
      <c r="A85">
        <f>'Articles magasin'!D89</f>
        <v>134</v>
      </c>
      <c r="B85" t="str">
        <f>'Articles magasin'!C89</f>
        <v>Barre de renfort à l'unité pour bac JA-FV 2,5</v>
      </c>
      <c r="C85" s="518">
        <f>SUMIF(Ventes!C$4:FC$4,B85,Ventes!C$8:FC$8)</f>
        <v>37.050000000000004</v>
      </c>
      <c r="D85" t="str">
        <f>CONCATENATE('Articles magasin'!A89," / ",'Articles magasin'!B89)</f>
        <v>Bacs PE / Accessoires bacs</v>
      </c>
      <c r="E85">
        <f t="shared" si="47"/>
        <v>9</v>
      </c>
      <c r="F85" t="str">
        <f t="shared" si="48"/>
        <v>Bacs PE</v>
      </c>
      <c r="G85" t="str">
        <f t="shared" si="49"/>
        <v>Accessoires bacs</v>
      </c>
      <c r="H85" t="str">
        <f t="shared" si="50"/>
        <v>Update TSaskit set Designation = 'Barre de renfort à l'unité pour bac JA-FV 2,5', PrixMagasin = 37.05, Categorie = 'Bacs PE', SousCategorie = 'Accessoires bacs' Where RefSaskit = 134;</v>
      </c>
    </row>
    <row r="88" spans="1:8" x14ac:dyDescent="0.25">
      <c r="A88">
        <f>'Articles magasin'!D92</f>
        <v>130</v>
      </c>
      <c r="B88" t="str">
        <f>'Articles magasin'!C92</f>
        <v>SPR-1200-50</v>
      </c>
      <c r="C88" s="518">
        <f>SUMIF(Ventes!C$4:FC$4,B88,Ventes!C$8:FC$8)</f>
        <v>699</v>
      </c>
      <c r="D88" t="str">
        <f>CONCATENATE('Articles magasin'!A92," / ",'Articles magasin'!B92)</f>
        <v>Postes de relevage / Eaux chargées D50</v>
      </c>
      <c r="E88">
        <f t="shared" si="47"/>
        <v>20</v>
      </c>
      <c r="F88" t="str">
        <f t="shared" si="48"/>
        <v>Postes de relevage</v>
      </c>
      <c r="G88" t="str">
        <f t="shared" si="49"/>
        <v>Eaux chargées D50</v>
      </c>
      <c r="H88" t="str">
        <f t="shared" si="50"/>
        <v>Update TSaskit set Designation = 'SPR-1200-50', PrixMagasin = 699, Categorie = 'Postes de relevage', SousCategorie = 'Eaux chargées D50' Where RefSaskit = 130;</v>
      </c>
    </row>
    <row r="89" spans="1:8" x14ac:dyDescent="0.25">
      <c r="A89">
        <f>'Articles magasin'!D93</f>
        <v>131</v>
      </c>
      <c r="B89" t="str">
        <f>'Articles magasin'!C93</f>
        <v>SPR-900-50</v>
      </c>
      <c r="C89" s="518">
        <f>SUMIF(Ventes!C$4:FC$4,B89,Ventes!C$8:FC$8)</f>
        <v>669.00220000000002</v>
      </c>
      <c r="D89" t="str">
        <f>CONCATENATE('Articles magasin'!A93," / ",'Articles magasin'!B93)</f>
        <v>Postes de relevage / Eaux chargées D50</v>
      </c>
      <c r="E89">
        <f t="shared" si="47"/>
        <v>20</v>
      </c>
      <c r="F89" t="str">
        <f t="shared" si="48"/>
        <v>Postes de relevage</v>
      </c>
      <c r="G89" t="str">
        <f t="shared" si="49"/>
        <v>Eaux chargées D50</v>
      </c>
      <c r="H89" t="str">
        <f t="shared" si="50"/>
        <v>Update TSaskit set Designation = 'SPR-900-50', PrixMagasin = 669.0022, Categorie = 'Postes de relevage', SousCategorie = 'Eaux chargées D50' Where RefSaskit = 131;</v>
      </c>
    </row>
    <row r="90" spans="1:8" x14ac:dyDescent="0.25">
      <c r="A90">
        <f>'Articles magasin'!D94</f>
        <v>0</v>
      </c>
      <c r="B90" t="str">
        <f>'Articles magasin'!C94</f>
        <v>SPR-600-50</v>
      </c>
      <c r="C90" s="518">
        <f>SUMIF(Ventes!C$4:FC$4,B90,Ventes!C$8:FC$8)</f>
        <v>639.00299999999993</v>
      </c>
      <c r="D90" t="str">
        <f>CONCATENATE('Articles magasin'!A94," / ",'Articles magasin'!B94)</f>
        <v>Postes de relevage / Eaux chargées D50</v>
      </c>
      <c r="E90">
        <f t="shared" si="47"/>
        <v>20</v>
      </c>
      <c r="F90" t="str">
        <f t="shared" si="48"/>
        <v>Postes de relevage</v>
      </c>
      <c r="G90" t="str">
        <f t="shared" si="49"/>
        <v>Eaux chargées D50</v>
      </c>
      <c r="H90" t="str">
        <f t="shared" si="50"/>
        <v>Update TSaskit set Designation = 'SPR-600-50', PrixMagasin = 639.003, Categorie = 'Postes de relevage', SousCategorie = 'Eaux chargées D50' Where RefSaskit = 0;</v>
      </c>
    </row>
    <row r="92" spans="1:8" x14ac:dyDescent="0.25">
      <c r="A92">
        <f>'Articles magasin'!D96</f>
        <v>133</v>
      </c>
      <c r="B92" t="str">
        <f>'Articles magasin'!C96</f>
        <v>SPR-1200-63</v>
      </c>
      <c r="C92" s="518">
        <f>SUMIF(Ventes!C$4:FC$4,B92,Ventes!C$8:FC$8)</f>
        <v>815.3</v>
      </c>
      <c r="D92" t="str">
        <f>CONCATENATE('Articles magasin'!A96," / ",'Articles magasin'!B96)</f>
        <v>Postes de relevage / Eaux chargées D63</v>
      </c>
      <c r="E92">
        <f t="shared" si="47"/>
        <v>20</v>
      </c>
      <c r="F92" t="str">
        <f t="shared" si="48"/>
        <v>Postes de relevage</v>
      </c>
      <c r="G92" t="str">
        <f t="shared" si="49"/>
        <v>Eaux chargées D63</v>
      </c>
      <c r="H92" t="str">
        <f t="shared" si="50"/>
        <v>Update TSaskit set Designation = 'SPR-1200-63', PrixMagasin = 815.3, Categorie = 'Postes de relevage', SousCategorie = 'Eaux chargées D63' Where RefSaskit = 133;</v>
      </c>
    </row>
    <row r="93" spans="1:8" x14ac:dyDescent="0.25">
      <c r="A93">
        <f>'Articles magasin'!D97</f>
        <v>132</v>
      </c>
      <c r="B93" t="str">
        <f>'Articles magasin'!C97</f>
        <v>SPR-900-63</v>
      </c>
      <c r="C93" s="518">
        <f>SUMIF(Ventes!C$4:FC$4,B93,Ventes!C$8:FC$8)</f>
        <v>785.69999999999993</v>
      </c>
      <c r="D93" t="str">
        <f>CONCATENATE('Articles magasin'!A97," / ",'Articles magasin'!B97)</f>
        <v>Postes de relevage / Eaux chargées D63</v>
      </c>
      <c r="E93">
        <f t="shared" si="47"/>
        <v>20</v>
      </c>
      <c r="F93" t="str">
        <f t="shared" si="48"/>
        <v>Postes de relevage</v>
      </c>
      <c r="G93" t="str">
        <f t="shared" si="49"/>
        <v>Eaux chargées D63</v>
      </c>
      <c r="H93" t="str">
        <f t="shared" si="50"/>
        <v>Update TSaskit set Designation = 'SPR-900-63', PrixMagasin = 785.7, Categorie = 'Postes de relevage', SousCategorie = 'Eaux chargées D63' Where RefSaskit = 132;</v>
      </c>
    </row>
    <row r="95" spans="1:8" x14ac:dyDescent="0.25">
      <c r="A95">
        <f>'Articles magasin'!D99</f>
        <v>0</v>
      </c>
      <c r="B95">
        <f>'Articles magasin'!C99</f>
        <v>0</v>
      </c>
      <c r="C95" s="518">
        <f>SUMIF(Ventes!C$4:FC$4,B95,Ventes!C$8:FC$8)</f>
        <v>0</v>
      </c>
      <c r="D95" t="str">
        <f>CONCATENATE('Articles magasin'!A99," / ",'Articles magasin'!B99)</f>
        <v>Postes de relevage / Eaux claires</v>
      </c>
      <c r="E95">
        <f t="shared" si="47"/>
        <v>20</v>
      </c>
      <c r="F95" t="str">
        <f t="shared" si="48"/>
        <v>Postes de relevage</v>
      </c>
      <c r="G95" t="str">
        <f t="shared" si="49"/>
        <v>Eaux claires</v>
      </c>
      <c r="H95" t="str">
        <f t="shared" si="50"/>
        <v>Update TSaskit set Designation = '0', PrixMagasin = 0, Categorie = 'Postes de relevage', SousCategorie = 'Eaux claires' Where RefSaskit = 0;</v>
      </c>
    </row>
    <row r="97" spans="1:8" x14ac:dyDescent="0.25">
      <c r="A97">
        <f>'Articles magasin'!D101</f>
        <v>0</v>
      </c>
      <c r="B97">
        <f>'Articles magasin'!C101</f>
        <v>0</v>
      </c>
      <c r="C97" s="518">
        <f>SUMIF(Ventes!C$4:FC$4,B97,Ventes!C$8:FC$8)</f>
        <v>0</v>
      </c>
      <c r="D97" t="str">
        <f>CONCATENATE('Articles magasin'!A101," / ",'Articles magasin'!B101)</f>
        <v>Postes de relevage / Accessoires poste</v>
      </c>
      <c r="E97">
        <f t="shared" si="47"/>
        <v>20</v>
      </c>
      <c r="F97" t="str">
        <f t="shared" si="48"/>
        <v>Postes de relevage</v>
      </c>
      <c r="G97" t="str">
        <f t="shared" si="49"/>
        <v>Accessoires poste</v>
      </c>
      <c r="H97" t="str">
        <f t="shared" si="50"/>
        <v>Update TSaskit set Designation = '0', PrixMagasin = 0, Categorie = 'Postes de relevage', SousCategorie = 'Accessoires poste' Where RefSaskit = 0;</v>
      </c>
    </row>
    <row r="100" spans="1:8" x14ac:dyDescent="0.25">
      <c r="A100">
        <f>'Articles magasin'!D104</f>
        <v>128</v>
      </c>
      <c r="B100" t="str">
        <f>'Articles magasin'!C104</f>
        <v>FV bacs 5EH</v>
      </c>
      <c r="C100" s="518">
        <f>SUMIF(Ventes!C$4:FC$4,B100,Ventes!C$8:FC$8)</f>
        <v>255.35999999999999</v>
      </c>
      <c r="D100" t="str">
        <f>CONCATENATE('Articles magasin'!A104," / ",'Articles magasin'!B104)</f>
        <v>Protections sanitaires / Kit caillebotis maille 5x5</v>
      </c>
      <c r="E100">
        <f t="shared" si="47"/>
        <v>24</v>
      </c>
      <c r="F100" t="str">
        <f t="shared" si="48"/>
        <v>Protections sanitaires</v>
      </c>
      <c r="G100" t="str">
        <f t="shared" si="49"/>
        <v>Kit caillebotis maille 5x5</v>
      </c>
      <c r="H100" t="str">
        <f t="shared" si="50"/>
        <v>Update TSaskit set Designation = 'FV bacs 5EH', PrixMagasin = 255.36, Categorie = 'Protections sanitaires', SousCategorie = 'Kit caillebotis maille 5x5' Where RefSaskit = 128;</v>
      </c>
    </row>
    <row r="102" spans="1:8" x14ac:dyDescent="0.25">
      <c r="A102">
        <f>'Articles magasin'!D106</f>
        <v>135</v>
      </c>
      <c r="B102" t="str">
        <f>'Articles magasin'!C106</f>
        <v>FV bacs 5EH</v>
      </c>
      <c r="C102" s="518">
        <f>SUMIF(Ventes!C$4:FC$4,B102,Ventes!C$8:FC$8)</f>
        <v>255.35999999999999</v>
      </c>
      <c r="D102" t="str">
        <f>CONCATENATE('Articles magasin'!A106," / ",'Articles magasin'!B106)</f>
        <v>Protections sanitaires / Kit grilles fil maille 5x5</v>
      </c>
      <c r="E102">
        <f t="shared" si="47"/>
        <v>24</v>
      </c>
      <c r="F102" t="str">
        <f t="shared" si="48"/>
        <v>Protections sanitaires</v>
      </c>
      <c r="G102" t="str">
        <f t="shared" si="49"/>
        <v>Kit grilles fil maille 5x5</v>
      </c>
      <c r="H102" t="str">
        <f t="shared" si="50"/>
        <v>Update TSaskit set Designation = 'FV bacs 5EH', PrixMagasin = 255.36, Categorie = 'Protections sanitaires', SousCategorie = 'Kit grilles fil maille 5x5' Where RefSaskit = 135;</v>
      </c>
    </row>
    <row r="105" spans="1:8" x14ac:dyDescent="0.25">
      <c r="A105">
        <f>'Articles magasin'!D109</f>
        <v>105</v>
      </c>
      <c r="B105" t="str">
        <f>'Articles magasin'!C109</f>
        <v>Guillotine D50</v>
      </c>
      <c r="C105" s="518">
        <f>SUMIF(Ventes!C$4:FC$4,B105,Ventes!C$8:FC$8)</f>
        <v>19.89</v>
      </c>
      <c r="D105" t="str">
        <f>CONCATENATE('Articles magasin'!A109," / ",'Articles magasin'!B109)</f>
        <v>Accessoires au détail / Vannes</v>
      </c>
      <c r="E105">
        <f t="shared" si="47"/>
        <v>23</v>
      </c>
      <c r="F105" t="str">
        <f t="shared" si="48"/>
        <v>Accessoires au détail</v>
      </c>
      <c r="G105" t="str">
        <f t="shared" si="49"/>
        <v>Vannes</v>
      </c>
      <c r="H105" t="str">
        <f t="shared" si="50"/>
        <v>Update TSaskit set Designation = 'Guillotine D50', PrixMagasin = 19.89, Categorie = 'Accessoires au détail', SousCategorie = 'Vannes' Where RefSaskit = 105;</v>
      </c>
    </row>
    <row r="106" spans="1:8" x14ac:dyDescent="0.25">
      <c r="A106">
        <f>'Articles magasin'!D110</f>
        <v>106</v>
      </c>
      <c r="B106" t="str">
        <f>'Articles magasin'!C110</f>
        <v>Guillotine D63</v>
      </c>
      <c r="C106" s="518">
        <f>SUMIF(Ventes!C$4:FC$4,B106,Ventes!C$8:FC$8)</f>
        <v>29.12</v>
      </c>
      <c r="D106" t="str">
        <f>CONCATENATE('Articles magasin'!A110," / ",'Articles magasin'!B110)</f>
        <v>Accessoires au détail / Vannes</v>
      </c>
      <c r="E106">
        <f t="shared" si="47"/>
        <v>23</v>
      </c>
      <c r="F106" t="str">
        <f t="shared" si="48"/>
        <v>Accessoires au détail</v>
      </c>
      <c r="G106" t="str">
        <f t="shared" si="49"/>
        <v>Vannes</v>
      </c>
      <c r="H106" t="str">
        <f t="shared" si="50"/>
        <v>Update TSaskit set Designation = 'Guillotine D63', PrixMagasin = 29.12, Categorie = 'Accessoires au détail', SousCategorie = 'Vannes' Where RefSaskit = 106;</v>
      </c>
    </row>
    <row r="107" spans="1:8" x14ac:dyDescent="0.25">
      <c r="A107">
        <f>'Articles magasin'!D111</f>
        <v>107</v>
      </c>
      <c r="B107" t="str">
        <f>'Articles magasin'!C111</f>
        <v>Guillotine D110</v>
      </c>
      <c r="C107" s="518">
        <f>SUMIF(Ventes!C$4:FC$4,B107,Ventes!C$8:FC$8)</f>
        <v>76.38</v>
      </c>
      <c r="D107" t="str">
        <f>CONCATENATE('Articles magasin'!A111," / ",'Articles magasin'!B111)</f>
        <v>Accessoires au détail / Vannes</v>
      </c>
      <c r="E107">
        <f t="shared" si="47"/>
        <v>23</v>
      </c>
      <c r="F107" t="str">
        <f t="shared" si="48"/>
        <v>Accessoires au détail</v>
      </c>
      <c r="G107" t="str">
        <f t="shared" si="49"/>
        <v>Vannes</v>
      </c>
      <c r="H107" t="str">
        <f t="shared" si="50"/>
        <v>Update TSaskit set Designation = 'Guillotine D110', PrixMagasin = 76.38, Categorie = 'Accessoires au détail', SousCategorie = 'Vannes' Where RefSaskit = 107;</v>
      </c>
    </row>
    <row r="108" spans="1:8" x14ac:dyDescent="0.25">
      <c r="A108">
        <f>'Articles magasin'!D112</f>
        <v>108</v>
      </c>
      <c r="B108" t="str">
        <f>'Articles magasin'!C112</f>
        <v>3 voies D50</v>
      </c>
      <c r="C108" s="518">
        <f>SUMIF(Ventes!C$4:FC$4,B108,Ventes!C$8:FC$8)</f>
        <v>73.667999999999992</v>
      </c>
      <c r="D108" t="str">
        <f>CONCATENATE('Articles magasin'!A112," / ",'Articles magasin'!B112)</f>
        <v>Accessoires au détail / Vannes</v>
      </c>
      <c r="E108">
        <f t="shared" si="47"/>
        <v>23</v>
      </c>
      <c r="F108" t="str">
        <f t="shared" si="48"/>
        <v>Accessoires au détail</v>
      </c>
      <c r="G108" t="str">
        <f t="shared" si="49"/>
        <v>Vannes</v>
      </c>
      <c r="H108" t="str">
        <f t="shared" si="50"/>
        <v>Update TSaskit set Designation = '3 voies D50', PrixMagasin = 73.668, Categorie = 'Accessoires au détail', SousCategorie = 'Vannes' Where RefSaskit = 108;</v>
      </c>
    </row>
    <row r="109" spans="1:8" x14ac:dyDescent="0.25">
      <c r="A109">
        <f>'Articles magasin'!D113</f>
        <v>109</v>
      </c>
      <c r="B109" t="str">
        <f>'Articles magasin'!C113</f>
        <v>3 voies D63</v>
      </c>
      <c r="C109" s="518">
        <f>SUMIF(Ventes!C$4:FC$4,B109,Ventes!C$8:FC$8)</f>
        <v>91.451999999999984</v>
      </c>
      <c r="D109" t="str">
        <f>CONCATENATE('Articles magasin'!A113," / ",'Articles magasin'!B113)</f>
        <v>Accessoires au détail / Vannes</v>
      </c>
      <c r="E109">
        <f t="shared" si="47"/>
        <v>23</v>
      </c>
      <c r="F109" t="str">
        <f t="shared" si="48"/>
        <v>Accessoires au détail</v>
      </c>
      <c r="G109" t="str">
        <f t="shared" si="49"/>
        <v>Vannes</v>
      </c>
      <c r="H109" t="str">
        <f t="shared" si="50"/>
        <v>Update TSaskit set Designation = '3 voies D63', PrixMagasin = 91.452, Categorie = 'Accessoires au détail', SousCategorie = 'Vannes' Where RefSaskit = 109;</v>
      </c>
    </row>
    <row r="110" spans="1:8" x14ac:dyDescent="0.25">
      <c r="A110">
        <f>'Articles magasin'!D114</f>
        <v>110</v>
      </c>
      <c r="B110" t="str">
        <f>'Articles magasin'!C114</f>
        <v>3 voies D50 motorisée</v>
      </c>
      <c r="C110" s="518">
        <f>SUMIF(Ventes!C$4:FC$4,B110,Ventes!C$8:FC$8)</f>
        <v>358.97999999999996</v>
      </c>
      <c r="D110" t="str">
        <f>CONCATENATE('Articles magasin'!A114," / ",'Articles magasin'!B114)</f>
        <v>Accessoires au détail / Vannes</v>
      </c>
      <c r="E110">
        <f t="shared" si="47"/>
        <v>23</v>
      </c>
      <c r="F110" t="str">
        <f t="shared" si="48"/>
        <v>Accessoires au détail</v>
      </c>
      <c r="G110" t="str">
        <f t="shared" si="49"/>
        <v>Vannes</v>
      </c>
      <c r="H110" t="str">
        <f t="shared" si="50"/>
        <v>Update TSaskit set Designation = '3 voies D50 motorisée', PrixMagasin = 358.98, Categorie = 'Accessoires au détail', SousCategorie = 'Vannes' Where RefSaskit = 110;</v>
      </c>
    </row>
    <row r="111" spans="1:8" x14ac:dyDescent="0.25">
      <c r="A111">
        <f>'Articles magasin'!D115</f>
        <v>111</v>
      </c>
      <c r="B111" t="str">
        <f>'Articles magasin'!C115</f>
        <v>3 voies D63 motorisée</v>
      </c>
      <c r="C111" s="518">
        <f>SUMIF(Ventes!C$4:FC$4,B111,Ventes!C$8:FC$8)</f>
        <v>415</v>
      </c>
      <c r="D111" t="str">
        <f>CONCATENATE('Articles magasin'!A115," / ",'Articles magasin'!B115)</f>
        <v>Accessoires au détail / Vannes</v>
      </c>
      <c r="E111">
        <f t="shared" si="47"/>
        <v>23</v>
      </c>
      <c r="F111" t="str">
        <f t="shared" si="48"/>
        <v>Accessoires au détail</v>
      </c>
      <c r="G111" t="str">
        <f t="shared" si="49"/>
        <v>Vannes</v>
      </c>
      <c r="H111" t="str">
        <f t="shared" si="50"/>
        <v>Update TSaskit set Designation = '3 voies D63 motorisée', PrixMagasin = 415, Categorie = 'Accessoires au détail', SousCategorie = 'Vannes' Where RefSaskit = 111;</v>
      </c>
    </row>
    <row r="112" spans="1:8" x14ac:dyDescent="0.25">
      <c r="A112">
        <f>'Articles magasin'!D116</f>
        <v>112</v>
      </c>
      <c r="B112" t="str">
        <f>'Articles magasin'!C116</f>
        <v>Pelle pour Y</v>
      </c>
      <c r="C112" s="518">
        <f>SUMIF(Ventes!C$4:FC$4,B112,Ventes!C$8:FC$8)</f>
        <v>6.7200000000000006</v>
      </c>
      <c r="D112" t="str">
        <f>CONCATENATE('Articles magasin'!A116," / ",'Articles magasin'!B116)</f>
        <v>Accessoires au détail / Vannes</v>
      </c>
      <c r="E112">
        <f t="shared" si="47"/>
        <v>23</v>
      </c>
      <c r="F112" t="str">
        <f t="shared" si="48"/>
        <v>Accessoires au détail</v>
      </c>
      <c r="G112" t="str">
        <f t="shared" si="49"/>
        <v>Vannes</v>
      </c>
      <c r="H112" t="str">
        <f t="shared" si="50"/>
        <v>Update TSaskit set Designation = 'Pelle pour Y', PrixMagasin = 6.72, Categorie = 'Accessoires au détail', SousCategorie = 'Vannes' Where RefSaskit = 112;</v>
      </c>
    </row>
    <row r="114" spans="1:8" x14ac:dyDescent="0.25">
      <c r="A114">
        <f>'Articles magasin'!D118</f>
        <v>122</v>
      </c>
      <c r="B114" t="str">
        <f>'Articles magasin'!C118</f>
        <v>Réduction PVC 110-100</v>
      </c>
      <c r="C114" s="518">
        <f>SUMIF(Ventes!C$4:FC$4,B114,Ventes!C$8:FC$8)</f>
        <v>5.43</v>
      </c>
      <c r="D114" t="str">
        <f>CONCATENATE('Articles magasin'!A118," / ",'Articles magasin'!B118)</f>
        <v>Accessoires au détail / Tuyauterie</v>
      </c>
      <c r="E114">
        <f t="shared" si="47"/>
        <v>23</v>
      </c>
      <c r="F114" t="str">
        <f t="shared" si="48"/>
        <v>Accessoires au détail</v>
      </c>
      <c r="G114" t="str">
        <f t="shared" si="49"/>
        <v>Tuyauterie</v>
      </c>
      <c r="H114" t="str">
        <f t="shared" si="50"/>
        <v>Update TSaskit set Designation = 'Réduction PVC 110-100', PrixMagasin = 5.43, Categorie = 'Accessoires au détail', SousCategorie = 'Tuyauterie' Where RefSaskit = 122;</v>
      </c>
    </row>
    <row r="116" spans="1:8" x14ac:dyDescent="0.25">
      <c r="A116">
        <f>'Articles magasin'!D120</f>
        <v>119</v>
      </c>
      <c r="B116" t="str">
        <f>'Articles magasin'!C120</f>
        <v>Joint forsheda D50</v>
      </c>
      <c r="C116" s="518">
        <f>SUMIF(Ventes!C$4:FC$4,B116,Ventes!C$8:FC$8)</f>
        <v>4.42</v>
      </c>
      <c r="D116" t="str">
        <f>CONCATENATE('Articles magasin'!A120," / ",'Articles magasin'!B120)</f>
        <v>Accessoires au détail / Etanchéité</v>
      </c>
      <c r="E116">
        <f t="shared" si="47"/>
        <v>23</v>
      </c>
      <c r="F116" t="str">
        <f t="shared" si="48"/>
        <v>Accessoires au détail</v>
      </c>
      <c r="G116" t="str">
        <f t="shared" si="49"/>
        <v>Etanchéité</v>
      </c>
      <c r="H116" t="str">
        <f t="shared" si="50"/>
        <v>Update TSaskit set Designation = 'Joint forsheda D50', PrixMagasin = 4.42, Categorie = 'Accessoires au détail', SousCategorie = 'Etanchéité' Where RefSaskit = 119;</v>
      </c>
    </row>
    <row r="117" spans="1:8" x14ac:dyDescent="0.25">
      <c r="A117">
        <f>'Articles magasin'!D121</f>
        <v>120</v>
      </c>
      <c r="B117" t="str">
        <f>'Articles magasin'!C121</f>
        <v>Joint forsheda D63</v>
      </c>
      <c r="C117" s="518">
        <f>SUMIF(Ventes!C$4:FC$4,B117,Ventes!C$8:FC$8)</f>
        <v>4.42</v>
      </c>
      <c r="D117" t="str">
        <f>CONCATENATE('Articles magasin'!A121," / ",'Articles magasin'!B121)</f>
        <v>Accessoires au détail / Etanchéité</v>
      </c>
      <c r="E117">
        <f t="shared" si="47"/>
        <v>23</v>
      </c>
      <c r="F117" t="str">
        <f t="shared" si="48"/>
        <v>Accessoires au détail</v>
      </c>
      <c r="G117" t="str">
        <f t="shared" si="49"/>
        <v>Etanchéité</v>
      </c>
      <c r="H117" t="str">
        <f t="shared" si="50"/>
        <v>Update TSaskit set Designation = 'Joint forsheda D63', PrixMagasin = 4.42, Categorie = 'Accessoires au détail', SousCategorie = 'Etanchéité' Where RefSaskit = 120;</v>
      </c>
    </row>
    <row r="118" spans="1:8" x14ac:dyDescent="0.25">
      <c r="A118">
        <f>'Articles magasin'!D122</f>
        <v>121</v>
      </c>
      <c r="B118" t="str">
        <f>'Articles magasin'!C122</f>
        <v>Joint forsheda D100</v>
      </c>
      <c r="C118" s="518">
        <f>SUMIF(Ventes!C$4:FC$4,B118,Ventes!C$8:FC$8)</f>
        <v>4.3600000000000003</v>
      </c>
      <c r="D118" t="str">
        <f>CONCATENATE('Articles magasin'!A122," / ",'Articles magasin'!B122)</f>
        <v>Accessoires au détail / Etanchéité</v>
      </c>
      <c r="E118">
        <f t="shared" si="47"/>
        <v>23</v>
      </c>
      <c r="F118" t="str">
        <f t="shared" si="48"/>
        <v>Accessoires au détail</v>
      </c>
      <c r="G118" t="str">
        <f t="shared" si="49"/>
        <v>Etanchéité</v>
      </c>
      <c r="H118" t="str">
        <f t="shared" si="50"/>
        <v>Update TSaskit set Designation = 'Joint forsheda D100', PrixMagasin = 4.36, Categorie = 'Accessoires au détail', SousCategorie = 'Etanchéité' Where RefSaskit = 121;</v>
      </c>
    </row>
    <row r="119" spans="1:8" x14ac:dyDescent="0.25">
      <c r="A119">
        <f>'Articles magasin'!D123</f>
        <v>113</v>
      </c>
      <c r="B119" t="str">
        <f>'Articles magasin'!C123</f>
        <v>Traversée de parois D50</v>
      </c>
      <c r="C119" s="518">
        <f>SUMIF(Ventes!C$4:FC$4,B119,Ventes!C$8:FC$8)</f>
        <v>8</v>
      </c>
      <c r="D119" t="str">
        <f>CONCATENATE('Articles magasin'!A123," / ",'Articles magasin'!B123)</f>
        <v>Accessoires au détail / Etanchéité</v>
      </c>
      <c r="E119">
        <f t="shared" si="47"/>
        <v>23</v>
      </c>
      <c r="F119" t="str">
        <f t="shared" si="48"/>
        <v>Accessoires au détail</v>
      </c>
      <c r="G119" t="str">
        <f t="shared" si="49"/>
        <v>Etanchéité</v>
      </c>
      <c r="H119" t="str">
        <f t="shared" si="50"/>
        <v>Update TSaskit set Designation = 'Traversée de parois D50', PrixMagasin = 8, Categorie = 'Accessoires au détail', SousCategorie = 'Etanchéité' Where RefSaskit = 113;</v>
      </c>
    </row>
    <row r="120" spans="1:8" x14ac:dyDescent="0.25">
      <c r="A120">
        <f>'Articles magasin'!D124</f>
        <v>129</v>
      </c>
      <c r="B120" t="str">
        <f>'Articles magasin'!C124</f>
        <v>Traversée de parois D63</v>
      </c>
      <c r="C120" s="518">
        <f>SUMIF(Ventes!C$4:FC$4,B120,Ventes!C$8:FC$8)</f>
        <v>9.6999999999999993</v>
      </c>
      <c r="D120" t="str">
        <f>CONCATENATE('Articles magasin'!A124," / ",'Articles magasin'!B124)</f>
        <v>Accessoires au détail / Etanchéité</v>
      </c>
      <c r="E120">
        <f t="shared" si="47"/>
        <v>23</v>
      </c>
      <c r="F120" t="str">
        <f t="shared" si="48"/>
        <v>Accessoires au détail</v>
      </c>
      <c r="G120" t="str">
        <f t="shared" si="49"/>
        <v>Etanchéité</v>
      </c>
      <c r="H120" t="str">
        <f t="shared" si="50"/>
        <v>Update TSaskit set Designation = 'Traversée de parois D63', PrixMagasin = 9.7, Categorie = 'Accessoires au détail', SousCategorie = 'Etanchéité' Where RefSaskit = 129;</v>
      </c>
    </row>
    <row r="121" spans="1:8" x14ac:dyDescent="0.25">
      <c r="A121">
        <f>'Articles magasin'!D125</f>
        <v>114</v>
      </c>
      <c r="B121" t="str">
        <f>'Articles magasin'!C125</f>
        <v>Traversée de parois D110</v>
      </c>
      <c r="C121" s="518">
        <f>SUMIF(Ventes!C$4:FC$4,B121,Ventes!C$8:FC$8)</f>
        <v>14</v>
      </c>
      <c r="D121" t="str">
        <f>CONCATENATE('Articles magasin'!A125," / ",'Articles magasin'!B125)</f>
        <v>Accessoires au détail / Etanchéité</v>
      </c>
      <c r="E121">
        <f t="shared" si="47"/>
        <v>23</v>
      </c>
      <c r="F121" t="str">
        <f t="shared" si="48"/>
        <v>Accessoires au détail</v>
      </c>
      <c r="G121" t="str">
        <f t="shared" si="49"/>
        <v>Etanchéité</v>
      </c>
      <c r="H121" t="str">
        <f t="shared" si="50"/>
        <v>Update TSaskit set Designation = 'Traversée de parois D110', PrixMagasin = 14, Categorie = 'Accessoires au détail', SousCategorie = 'Etanchéité' Where RefSaskit = 114;</v>
      </c>
    </row>
    <row r="123" spans="1:8" x14ac:dyDescent="0.25">
      <c r="A123">
        <f>'Articles magasin'!D127</f>
        <v>116</v>
      </c>
      <c r="B123" t="str">
        <f>'Articles magasin'!C127</f>
        <v>Dalle de chanvre (1 m²)</v>
      </c>
      <c r="C123" s="518">
        <f>SUMIF(Ventes!C$4:FC$4,B123,Ventes!C$8:FC$8)</f>
        <v>6.08</v>
      </c>
      <c r="D123" t="str">
        <f>CONCATENATE('Articles magasin'!A127," / ",'Articles magasin'!B127)</f>
        <v>Accessoires au détail / Autres</v>
      </c>
      <c r="E123">
        <f t="shared" si="47"/>
        <v>23</v>
      </c>
      <c r="F123" t="str">
        <f t="shared" si="48"/>
        <v>Accessoires au détail</v>
      </c>
      <c r="G123" t="str">
        <f t="shared" si="49"/>
        <v>Autres</v>
      </c>
      <c r="H123" t="str">
        <f t="shared" si="50"/>
        <v>Update TSaskit set Designation = 'Dalle de chanvre (1 m²)', PrixMagasin = 6.08, Categorie = 'Accessoires au détail', SousCategorie = 'Autres' Where RefSaskit = 116;</v>
      </c>
    </row>
    <row r="124" spans="1:8" x14ac:dyDescent="0.25">
      <c r="A124">
        <f>'Articles magasin'!D128</f>
        <v>89</v>
      </c>
      <c r="B124" t="str">
        <f>'Articles magasin'!C128</f>
        <v>Barrière anti-racine (prix au ml)</v>
      </c>
      <c r="C124" s="518">
        <f>SUMIF(Ventes!C$4:FC$4,B124,Ventes!C$8:FC$8)</f>
        <v>3.25</v>
      </c>
      <c r="D124" t="str">
        <f>CONCATENATE('Articles magasin'!A128," / ",'Articles magasin'!B128)</f>
        <v>Accessoires au détail / Autres</v>
      </c>
      <c r="E124">
        <f t="shared" si="47"/>
        <v>23</v>
      </c>
      <c r="F124" t="str">
        <f t="shared" si="48"/>
        <v>Accessoires au détail</v>
      </c>
      <c r="G124" t="str">
        <f t="shared" si="49"/>
        <v>Autres</v>
      </c>
      <c r="H124" t="str">
        <f t="shared" si="50"/>
        <v>Update TSaskit set Designation = 'Barrière anti-racine (prix au ml)', PrixMagasin = 3.25, Categorie = 'Accessoires au détail', SousCategorie = 'Autres' Where RefSaskit = 89;</v>
      </c>
    </row>
    <row r="127" spans="1:8" x14ac:dyDescent="0.25">
      <c r="A127">
        <f>'Articles magasin'!D131</f>
        <v>136</v>
      </c>
      <c r="B127" t="str">
        <f>'Articles magasin'!C131</f>
        <v>D60</v>
      </c>
      <c r="C127" s="518">
        <f>SUMIF(Ventes!C$4:FC$4,B127,Ventes!C$8:FC$8)</f>
        <v>36.285000000000004</v>
      </c>
      <c r="D127" t="str">
        <f>CONCATENATE('Articles magasin'!A131," / ",'Articles magasin'!B131)</f>
        <v>Outillage / Scies cloches</v>
      </c>
      <c r="E127">
        <f t="shared" si="47"/>
        <v>11</v>
      </c>
      <c r="F127" t="str">
        <f t="shared" si="48"/>
        <v>Outillage</v>
      </c>
      <c r="G127" t="str">
        <f t="shared" si="49"/>
        <v>Scies cloches</v>
      </c>
      <c r="H127" t="str">
        <f t="shared" si="50"/>
        <v>Update TSaskit set Designation = 'D60', PrixMagasin = 36.285, Categorie = 'Outillage', SousCategorie = 'Scies cloches' Where RefSaskit = 136;</v>
      </c>
    </row>
    <row r="128" spans="1:8" x14ac:dyDescent="0.25">
      <c r="A128">
        <f>'Articles magasin'!D132</f>
        <v>137</v>
      </c>
      <c r="B128" t="str">
        <f>'Articles magasin'!C132</f>
        <v>D70</v>
      </c>
      <c r="C128" s="518">
        <f>SUMIF(Ventes!C$4:FC$4,B128,Ventes!C$8:FC$8)</f>
        <v>37.410000000000004</v>
      </c>
      <c r="D128" t="str">
        <f>CONCATENATE('Articles magasin'!A132," / ",'Articles magasin'!B132)</f>
        <v>Outillage / Scies cloches</v>
      </c>
      <c r="E128">
        <f t="shared" si="47"/>
        <v>11</v>
      </c>
      <c r="F128" t="str">
        <f t="shared" si="48"/>
        <v>Outillage</v>
      </c>
      <c r="G128" t="str">
        <f t="shared" si="49"/>
        <v>Scies cloches</v>
      </c>
      <c r="H128" t="str">
        <f t="shared" si="50"/>
        <v>Update TSaskit set Designation = 'D70', PrixMagasin = 37.41, Categorie = 'Outillage', SousCategorie = 'Scies cloches' Where RefSaskit = 137;</v>
      </c>
    </row>
    <row r="129" spans="1:8" x14ac:dyDescent="0.25">
      <c r="A129">
        <f>'Articles magasin'!D133</f>
        <v>138</v>
      </c>
      <c r="B129" t="str">
        <f>'Articles magasin'!C133</f>
        <v>D102</v>
      </c>
      <c r="C129" s="518">
        <f>SUMIF(Ventes!C$4:FC$4,B129,Ventes!C$8:FC$8)</f>
        <v>46.905000000000001</v>
      </c>
      <c r="D129" t="str">
        <f>CONCATENATE('Articles magasin'!A133," / ",'Articles magasin'!B133)</f>
        <v>Outillage / Scies cloches</v>
      </c>
      <c r="E129">
        <f t="shared" si="47"/>
        <v>11</v>
      </c>
      <c r="F129" t="str">
        <f t="shared" si="48"/>
        <v>Outillage</v>
      </c>
      <c r="G129" t="str">
        <f t="shared" si="49"/>
        <v>Scies cloches</v>
      </c>
      <c r="H129" t="str">
        <f t="shared" si="50"/>
        <v>Update TSaskit set Designation = 'D102', PrixMagasin = 46.905, Categorie = 'Outillage', SousCategorie = 'Scies cloches' Where RefSaskit = 138;</v>
      </c>
    </row>
    <row r="130" spans="1:8" x14ac:dyDescent="0.25">
      <c r="A130">
        <f>'Articles magasin'!D134</f>
        <v>139</v>
      </c>
      <c r="B130" t="str">
        <f>'Articles magasin'!C134</f>
        <v>D108</v>
      </c>
      <c r="C130" s="518">
        <f>SUMIF(Ventes!C$4:FC$4,B130,Ventes!C$8:FC$8)</f>
        <v>57.929999999999993</v>
      </c>
      <c r="D130" t="str">
        <f>CONCATENATE('Articles magasin'!A134," / ",'Articles magasin'!B134)</f>
        <v>Outillage / Scies cloches</v>
      </c>
      <c r="E130">
        <f t="shared" si="47"/>
        <v>11</v>
      </c>
      <c r="F130" t="str">
        <f t="shared" si="48"/>
        <v>Outillage</v>
      </c>
      <c r="G130" t="str">
        <f t="shared" si="49"/>
        <v>Scies cloches</v>
      </c>
      <c r="H130" t="str">
        <f t="shared" si="50"/>
        <v>Update TSaskit set Designation = 'D108', PrixMagasin = 57.93, Categorie = 'Outillage', SousCategorie = 'Scies cloches' Where RefSaskit = 139;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2" sqref="E22"/>
    </sheetView>
  </sheetViews>
  <sheetFormatPr baseColWidth="10" defaultRowHeight="15" x14ac:dyDescent="0.25"/>
  <cols>
    <col min="1" max="1" width="21" customWidth="1"/>
  </cols>
  <sheetData>
    <row r="1" spans="1:9" x14ac:dyDescent="0.25">
      <c r="B1" t="s">
        <v>828</v>
      </c>
      <c r="C1" t="s">
        <v>829</v>
      </c>
      <c r="D1" t="s">
        <v>830</v>
      </c>
    </row>
    <row r="2" spans="1:9" x14ac:dyDescent="0.25">
      <c r="A2" t="s">
        <v>822</v>
      </c>
      <c r="B2">
        <v>5.05</v>
      </c>
      <c r="C2">
        <v>5.65</v>
      </c>
      <c r="D2" s="512">
        <f>(C2-B2)/B2</f>
        <v>0.11881188118811892</v>
      </c>
    </row>
    <row r="3" spans="1:9" x14ac:dyDescent="0.25">
      <c r="A3" t="s">
        <v>823</v>
      </c>
      <c r="B3">
        <v>1.25</v>
      </c>
    </row>
    <row r="5" spans="1:9" x14ac:dyDescent="0.25">
      <c r="A5" s="506" t="s">
        <v>19</v>
      </c>
      <c r="B5" s="507" t="s">
        <v>814</v>
      </c>
      <c r="C5" s="507" t="s">
        <v>816</v>
      </c>
      <c r="D5" s="507" t="s">
        <v>817</v>
      </c>
      <c r="E5" s="507" t="s">
        <v>818</v>
      </c>
      <c r="F5" s="507" t="s">
        <v>819</v>
      </c>
      <c r="G5" s="507" t="s">
        <v>820</v>
      </c>
      <c r="H5" s="507" t="s">
        <v>821</v>
      </c>
    </row>
    <row r="6" spans="1:9" x14ac:dyDescent="0.25">
      <c r="A6" s="78" t="s">
        <v>825</v>
      </c>
      <c r="B6" s="289">
        <v>3.05</v>
      </c>
      <c r="C6" s="289">
        <v>4.2699999999999996</v>
      </c>
      <c r="D6" s="289">
        <v>6.1</v>
      </c>
      <c r="E6" s="289">
        <v>7.62</v>
      </c>
      <c r="F6" s="289">
        <v>9.15</v>
      </c>
      <c r="G6" s="289">
        <v>12.2</v>
      </c>
      <c r="H6" s="289">
        <v>15.25</v>
      </c>
    </row>
    <row r="7" spans="1:9" x14ac:dyDescent="0.25">
      <c r="A7" s="78" t="s">
        <v>826</v>
      </c>
      <c r="B7" s="289">
        <v>30.5</v>
      </c>
      <c r="C7" s="289">
        <v>30.5</v>
      </c>
      <c r="D7" s="289">
        <v>30.5</v>
      </c>
      <c r="E7" s="289">
        <v>30.5</v>
      </c>
      <c r="F7" s="289">
        <v>30.5</v>
      </c>
      <c r="G7" s="289">
        <v>30.5</v>
      </c>
      <c r="H7" s="289">
        <v>30.5</v>
      </c>
    </row>
    <row r="8" spans="1:9" x14ac:dyDescent="0.25">
      <c r="A8" s="78" t="s">
        <v>827</v>
      </c>
      <c r="B8" s="289">
        <f>B6*B7</f>
        <v>93.024999999999991</v>
      </c>
      <c r="C8" s="289">
        <f t="shared" ref="C8:H8" si="0">C6*C7</f>
        <v>130.23499999999999</v>
      </c>
      <c r="D8" s="289">
        <f t="shared" si="0"/>
        <v>186.04999999999998</v>
      </c>
      <c r="E8" s="289">
        <f t="shared" si="0"/>
        <v>232.41</v>
      </c>
      <c r="F8" s="289">
        <f t="shared" si="0"/>
        <v>279.07499999999999</v>
      </c>
      <c r="G8" s="289">
        <f t="shared" si="0"/>
        <v>372.09999999999997</v>
      </c>
      <c r="H8" s="289">
        <f t="shared" si="0"/>
        <v>465.125</v>
      </c>
    </row>
    <row r="9" spans="1:9" ht="30" x14ac:dyDescent="0.25">
      <c r="A9" s="513" t="s">
        <v>836</v>
      </c>
      <c r="B9" s="511">
        <f t="shared" ref="B9:H9" si="1">B8*$C$2</f>
        <v>525.59124999999995</v>
      </c>
      <c r="C9" s="511">
        <f t="shared" si="1"/>
        <v>735.82774999999992</v>
      </c>
      <c r="D9" s="511">
        <f t="shared" si="1"/>
        <v>1051.1824999999999</v>
      </c>
      <c r="E9" s="511">
        <f t="shared" si="1"/>
        <v>1313.1165000000001</v>
      </c>
      <c r="F9" s="511">
        <f t="shared" si="1"/>
        <v>1576.7737500000001</v>
      </c>
      <c r="G9" s="511">
        <f t="shared" si="1"/>
        <v>2102.3649999999998</v>
      </c>
      <c r="H9" s="511">
        <f t="shared" si="1"/>
        <v>2627.9562500000002</v>
      </c>
    </row>
    <row r="10" spans="1:9" x14ac:dyDescent="0.25">
      <c r="A10" s="508" t="s">
        <v>824</v>
      </c>
      <c r="B10" s="509">
        <f>B8*$B$3</f>
        <v>116.28124999999999</v>
      </c>
      <c r="C10" s="509">
        <f t="shared" ref="C10:H10" si="2">C8*$B$3</f>
        <v>162.79374999999999</v>
      </c>
      <c r="D10" s="509">
        <f t="shared" si="2"/>
        <v>232.56249999999997</v>
      </c>
      <c r="E10" s="509">
        <f t="shared" si="2"/>
        <v>290.51249999999999</v>
      </c>
      <c r="F10" s="509">
        <f t="shared" si="2"/>
        <v>348.84375</v>
      </c>
      <c r="G10" s="509">
        <f t="shared" si="2"/>
        <v>465.12499999999994</v>
      </c>
      <c r="H10" s="509">
        <f t="shared" si="2"/>
        <v>581.40625</v>
      </c>
    </row>
    <row r="12" spans="1:9" x14ac:dyDescent="0.25">
      <c r="A12" s="506" t="s">
        <v>19</v>
      </c>
      <c r="B12" s="507"/>
      <c r="C12" s="507" t="s">
        <v>815</v>
      </c>
      <c r="D12" s="507" t="s">
        <v>831</v>
      </c>
      <c r="E12" s="507" t="s">
        <v>832</v>
      </c>
      <c r="F12" s="507" t="s">
        <v>833</v>
      </c>
      <c r="G12" s="507" t="s">
        <v>834</v>
      </c>
      <c r="H12" s="507" t="s">
        <v>835</v>
      </c>
    </row>
    <row r="13" spans="1:9" x14ac:dyDescent="0.25">
      <c r="A13" s="78" t="s">
        <v>825</v>
      </c>
      <c r="B13" s="78"/>
      <c r="C13" s="289">
        <v>4.2699999999999996</v>
      </c>
      <c r="D13" s="289">
        <v>6.1</v>
      </c>
      <c r="E13" s="289">
        <v>7.62</v>
      </c>
      <c r="F13" s="289">
        <v>9.15</v>
      </c>
      <c r="G13" s="289">
        <v>12.2</v>
      </c>
      <c r="H13" s="289">
        <v>15.25</v>
      </c>
    </row>
    <row r="14" spans="1:9" x14ac:dyDescent="0.25">
      <c r="A14" s="78" t="s">
        <v>826</v>
      </c>
      <c r="B14" s="78"/>
      <c r="C14" s="289">
        <v>61</v>
      </c>
      <c r="D14" s="289">
        <v>61</v>
      </c>
      <c r="E14" s="289">
        <v>61</v>
      </c>
      <c r="F14" s="289">
        <v>61</v>
      </c>
      <c r="G14" s="289">
        <v>61</v>
      </c>
      <c r="H14" s="289">
        <v>61</v>
      </c>
    </row>
    <row r="15" spans="1:9" x14ac:dyDescent="0.25">
      <c r="A15" s="78" t="s">
        <v>827</v>
      </c>
      <c r="B15" s="78"/>
      <c r="C15" s="289">
        <f>C13*C14</f>
        <v>260.46999999999997</v>
      </c>
      <c r="D15" s="289">
        <f t="shared" ref="D15" si="3">D13*D14</f>
        <v>372.09999999999997</v>
      </c>
      <c r="E15" s="289">
        <f t="shared" ref="E15" si="4">E13*E14</f>
        <v>464.82</v>
      </c>
      <c r="F15" s="289">
        <f t="shared" ref="F15" si="5">F13*F14</f>
        <v>558.15</v>
      </c>
      <c r="G15" s="289">
        <f t="shared" ref="G15" si="6">G13*G14</f>
        <v>744.19999999999993</v>
      </c>
      <c r="H15" s="289">
        <f t="shared" ref="H15" si="7">H13*H14</f>
        <v>930.25</v>
      </c>
    </row>
    <row r="16" spans="1:9" ht="30" x14ac:dyDescent="0.25">
      <c r="A16" s="513" t="s">
        <v>836</v>
      </c>
      <c r="B16" s="510"/>
      <c r="C16" s="511">
        <f t="shared" ref="C16:H16" si="8">C15*$C$2</f>
        <v>1471.6554999999998</v>
      </c>
      <c r="D16" s="511">
        <f t="shared" si="8"/>
        <v>2102.3649999999998</v>
      </c>
      <c r="E16" s="511">
        <f t="shared" si="8"/>
        <v>2626.2330000000002</v>
      </c>
      <c r="F16" s="511">
        <f t="shared" si="8"/>
        <v>3153.5475000000001</v>
      </c>
      <c r="G16" s="511">
        <f t="shared" si="8"/>
        <v>4204.7299999999996</v>
      </c>
      <c r="H16" s="511">
        <f t="shared" si="8"/>
        <v>5255.9125000000004</v>
      </c>
      <c r="I16" s="505"/>
    </row>
    <row r="17" spans="1:9" x14ac:dyDescent="0.25">
      <c r="A17" s="508" t="s">
        <v>824</v>
      </c>
      <c r="B17" s="508"/>
      <c r="C17" s="509">
        <f>C15*$B$3</f>
        <v>325.58749999999998</v>
      </c>
      <c r="D17" s="509">
        <f t="shared" ref="D17:H17" si="9">D15*$B$3</f>
        <v>465.12499999999994</v>
      </c>
      <c r="E17" s="509">
        <f t="shared" si="9"/>
        <v>581.02499999999998</v>
      </c>
      <c r="F17" s="509">
        <f t="shared" si="9"/>
        <v>697.6875</v>
      </c>
      <c r="G17" s="509">
        <f t="shared" si="9"/>
        <v>930.24999999999989</v>
      </c>
      <c r="H17" s="509">
        <f t="shared" si="9"/>
        <v>1162.8125</v>
      </c>
      <c r="I17" s="5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Achats</vt:lpstr>
      <vt:lpstr>Ventes</vt:lpstr>
      <vt:lpstr>Calculs des dimensions EPDM</vt:lpstr>
      <vt:lpstr>Grille transport</vt:lpstr>
      <vt:lpstr>Mory</vt:lpstr>
      <vt:lpstr>Ziegler</vt:lpstr>
      <vt:lpstr>KITS</vt:lpstr>
      <vt:lpstr>Comparatif coûts station</vt:lpstr>
      <vt:lpstr>Répartition des coûts</vt:lpstr>
      <vt:lpstr>Articles magasin</vt:lpstr>
      <vt:lpstr>Interface TSaskit</vt:lpstr>
      <vt:lpstr>Roulx EPDM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Edwige LE DOUARIN</dc:creator>
  <cp:lastModifiedBy>Steph</cp:lastModifiedBy>
  <cp:lastPrinted>2014-01-15T14:08:44Z</cp:lastPrinted>
  <dcterms:created xsi:type="dcterms:W3CDTF">2013-11-25T11:36:47Z</dcterms:created>
  <dcterms:modified xsi:type="dcterms:W3CDTF">2017-01-13T14:56:27Z</dcterms:modified>
</cp:coreProperties>
</file>