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ocuments\0- Nouveau Modèle Economique\Outil de chiffrage\"/>
    </mc:Choice>
  </mc:AlternateContent>
  <xr:revisionPtr revIDLastSave="0" documentId="13_ncr:1_{3B3175C2-9955-46D8-A8BE-5BED4C54007C}" xr6:coauthVersionLast="43" xr6:coauthVersionMax="43" xr10:uidLastSave="{00000000-0000-0000-0000-000000000000}"/>
  <bookViews>
    <workbookView xWindow="-108" yWindow="-108" windowWidth="23256" windowHeight="12576" tabRatio="688" activeTab="3" xr2:uid="{00000000-000D-0000-FFFF-FFFF00000000}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TCFV15 TODO" sheetId="31" r:id="rId6"/>
    <sheet name="TCFV" sheetId="4" r:id="rId7"/>
    <sheet name="TCFVBAC" sheetId="5" r:id="rId8"/>
    <sheet name="TCFVBACFH" sheetId="42" r:id="rId9"/>
    <sheet name="TCFH" sheetId="6" r:id="rId10"/>
    <sheet name="PS1" sheetId="21" r:id="rId11"/>
    <sheet name="FV1" sheetId="7" r:id="rId12"/>
    <sheet name="FV2" sheetId="8" r:id="rId13"/>
    <sheet name="FV3" sheetId="9" r:id="rId14"/>
    <sheet name="FV4" sheetId="10" r:id="rId15"/>
    <sheet name="FV5" sheetId="11" r:id="rId16"/>
    <sheet name="FV6" sheetId="12" r:id="rId17"/>
    <sheet name="FV7" sheetId="13" r:id="rId18"/>
    <sheet name="FV8" sheetId="14" r:id="rId19"/>
    <sheet name="FV9" sheetId="15" r:id="rId20"/>
    <sheet name="CALCUL" sheetId="28" r:id="rId21"/>
    <sheet name="ALIM_REL_DN63" sheetId="38" r:id="rId22"/>
    <sheet name="ALIM_REL_DN50" sheetId="37" r:id="rId23"/>
    <sheet name="ALIM_GRAV" sheetId="36" r:id="rId24"/>
    <sheet name="ALIM_GRAV_BAC" sheetId="34" r:id="rId25"/>
    <sheet name="ALIM_REL_DN50_BAC" sheetId="35" r:id="rId26"/>
    <sheet name="ALIM_REL_DN63_BAC" sheetId="33" r:id="rId27"/>
    <sheet name="FVBAC1" sheetId="16" r:id="rId28"/>
    <sheet name="FVBAC2" sheetId="17" r:id="rId29"/>
    <sheet name="FVBAC3" sheetId="18" r:id="rId30"/>
    <sheet name="FH9" sheetId="19" r:id="rId31"/>
    <sheet name="FH2" sheetId="22" r:id="rId32"/>
    <sheet name="FH3" sheetId="23" r:id="rId33"/>
    <sheet name="HAB" sheetId="24" r:id="rId34"/>
    <sheet name="EXUTOIRE_FCE" sheetId="41" r:id="rId35"/>
    <sheet name="ZI_ZRV" sheetId="32" r:id="rId36"/>
    <sheet name="BORDURE" sheetId="30" r:id="rId37"/>
    <sheet name="COLLECTE" sheetId="40" r:id="rId38"/>
    <sheet name="DISTRI" sheetId="39" r:id="rId39"/>
    <sheet name="BP" sheetId="29" r:id="rId40"/>
    <sheet name="FINITION" sheetId="25" r:id="rId41"/>
    <sheet name="SYSTEME_CALCUL" sheetId="26" r:id="rId42"/>
  </sheets>
  <externalReferences>
    <externalReference r:id="rId43"/>
    <externalReference r:id="rId44"/>
    <externalReference r:id="rId45"/>
    <externalReference r:id="rId46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0" i="43" l="1"/>
  <c r="F111" i="28" l="1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E70" i="41"/>
  <c r="F75" i="41"/>
  <c r="E75" i="41"/>
  <c r="G74" i="41"/>
  <c r="G73" i="41"/>
  <c r="G75" i="41" s="1"/>
  <c r="G77" i="41" s="1"/>
  <c r="H68" i="41"/>
  <c r="G69" i="41"/>
  <c r="H69" i="41" s="1"/>
  <c r="G68" i="41"/>
  <c r="G70" i="41" s="1"/>
  <c r="G72" i="41" s="1"/>
  <c r="G65" i="41"/>
  <c r="F64" i="41"/>
  <c r="F66" i="41" s="1"/>
  <c r="G63" i="41"/>
  <c r="H63" i="41" s="1"/>
  <c r="G62" i="41"/>
  <c r="H62" i="41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A59" i="41"/>
  <c r="A58" i="41"/>
  <c r="A57" i="41"/>
  <c r="A56" i="41"/>
  <c r="A55" i="41"/>
  <c r="K29" i="3"/>
  <c r="K30" i="3"/>
  <c r="K31" i="3"/>
  <c r="K32" i="3"/>
  <c r="A27" i="41" s="1"/>
  <c r="A24" i="41"/>
  <c r="A25" i="41"/>
  <c r="A26" i="41"/>
  <c r="E22" i="41"/>
  <c r="BJ11" i="15"/>
  <c r="BM11" i="15"/>
  <c r="BP11" i="15"/>
  <c r="BS11" i="15"/>
  <c r="BV11" i="15"/>
  <c r="BY11" i="15"/>
  <c r="CB11" i="15"/>
  <c r="CE11" i="15"/>
  <c r="CH11" i="15"/>
  <c r="CK11" i="15"/>
  <c r="BJ13" i="15"/>
  <c r="BM13" i="15"/>
  <c r="BP13" i="15"/>
  <c r="BS13" i="15"/>
  <c r="BV13" i="15"/>
  <c r="BY13" i="15"/>
  <c r="CB13" i="15"/>
  <c r="CE13" i="15"/>
  <c r="CH13" i="15"/>
  <c r="CK13" i="15"/>
  <c r="BJ14" i="15"/>
  <c r="BV15" i="15"/>
  <c r="BJ19" i="15"/>
  <c r="BM19" i="15"/>
  <c r="BP19" i="15"/>
  <c r="BS19" i="15"/>
  <c r="BV19" i="15"/>
  <c r="BY19" i="15"/>
  <c r="CB19" i="15"/>
  <c r="CE19" i="15"/>
  <c r="CH19" i="15"/>
  <c r="CK19" i="15"/>
  <c r="BM21" i="15"/>
  <c r="BG11" i="15"/>
  <c r="BG13" i="15"/>
  <c r="BG15" i="15"/>
  <c r="BG19" i="15"/>
  <c r="BG22" i="15"/>
  <c r="BG23" i="15"/>
  <c r="BG24" i="15"/>
  <c r="BG25" i="15"/>
  <c r="BG26" i="15"/>
  <c r="BG1" i="15"/>
  <c r="CN4" i="15"/>
  <c r="CO4" i="15"/>
  <c r="CP4" i="15"/>
  <c r="CQ4" i="15"/>
  <c r="CR4" i="15"/>
  <c r="CS4" i="15"/>
  <c r="CT4" i="15"/>
  <c r="CU4" i="15"/>
  <c r="CV4" i="15"/>
  <c r="CW4" i="15"/>
  <c r="CX4" i="15"/>
  <c r="CY4" i="15"/>
  <c r="CZ4" i="15"/>
  <c r="DA4" i="15"/>
  <c r="DB4" i="15"/>
  <c r="DC4" i="15"/>
  <c r="DD4" i="15"/>
  <c r="A21" i="15"/>
  <c r="CE21" i="15" s="1"/>
  <c r="A20" i="15"/>
  <c r="BM20" i="15" s="1"/>
  <c r="A18" i="15"/>
  <c r="BY18" i="15" s="1"/>
  <c r="A17" i="15"/>
  <c r="CE17" i="15" s="1"/>
  <c r="A16" i="15"/>
  <c r="BM16" i="15" s="1"/>
  <c r="A15" i="15"/>
  <c r="BS15" i="15" s="1"/>
  <c r="A14" i="15"/>
  <c r="BY14" i="15" s="1"/>
  <c r="A12" i="15"/>
  <c r="BM12" i="15" s="1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A22" i="11"/>
  <c r="A21" i="11"/>
  <c r="A20" i="11"/>
  <c r="A18" i="11"/>
  <c r="A17" i="11"/>
  <c r="A16" i="11"/>
  <c r="A15" i="11"/>
  <c r="A14" i="11"/>
  <c r="A12" i="11"/>
  <c r="BG14" i="15" l="1"/>
  <c r="BV20" i="15"/>
  <c r="BJ15" i="15"/>
  <c r="CK14" i="15"/>
  <c r="CH14" i="15"/>
  <c r="CB12" i="15"/>
  <c r="CK21" i="15"/>
  <c r="CH15" i="15"/>
  <c r="CE14" i="15"/>
  <c r="BY12" i="15"/>
  <c r="BV21" i="15"/>
  <c r="CE15" i="15"/>
  <c r="CB14" i="15"/>
  <c r="BV12" i="15"/>
  <c r="BS21" i="15"/>
  <c r="CB15" i="15"/>
  <c r="BP14" i="15"/>
  <c r="BS12" i="15"/>
  <c r="BP21" i="15"/>
  <c r="BY15" i="15"/>
  <c r="BM14" i="15"/>
  <c r="BP12" i="15"/>
  <c r="CB21" i="15"/>
  <c r="CH20" i="15"/>
  <c r="BJ20" i="15"/>
  <c r="BV18" i="15"/>
  <c r="CB17" i="15"/>
  <c r="CH16" i="15"/>
  <c r="BJ16" i="15"/>
  <c r="BP15" i="15"/>
  <c r="BV14" i="15"/>
  <c r="CH12" i="15"/>
  <c r="BJ12" i="15"/>
  <c r="BG18" i="15"/>
  <c r="BY21" i="15"/>
  <c r="CE20" i="15"/>
  <c r="BS18" i="15"/>
  <c r="BY17" i="15"/>
  <c r="CE16" i="15"/>
  <c r="CK15" i="15"/>
  <c r="BM15" i="15"/>
  <c r="BS14" i="15"/>
  <c r="CE12" i="15"/>
  <c r="BG17" i="15"/>
  <c r="CB20" i="15"/>
  <c r="BP18" i="15"/>
  <c r="BV17" i="15"/>
  <c r="CB16" i="15"/>
  <c r="BG16" i="15"/>
  <c r="BY20" i="15"/>
  <c r="CK18" i="15"/>
  <c r="BM18" i="15"/>
  <c r="BS17" i="15"/>
  <c r="BY16" i="15"/>
  <c r="H73" i="41"/>
  <c r="CE18" i="15"/>
  <c r="CK17" i="15"/>
  <c r="BM17" i="15"/>
  <c r="BS16" i="15"/>
  <c r="CH18" i="15"/>
  <c r="BP17" i="15"/>
  <c r="BG21" i="15"/>
  <c r="BJ21" i="15"/>
  <c r="CB18" i="15"/>
  <c r="BJ17" i="15"/>
  <c r="BJ18" i="15"/>
  <c r="BV16" i="15"/>
  <c r="BS20" i="15"/>
  <c r="CH21" i="15"/>
  <c r="BP20" i="15"/>
  <c r="CH17" i="15"/>
  <c r="BP16" i="15"/>
  <c r="BG20" i="15"/>
  <c r="BG12" i="15"/>
  <c r="CK20" i="15"/>
  <c r="CK16" i="15"/>
  <c r="CK12" i="15"/>
  <c r="G64" i="41"/>
  <c r="H64" i="41"/>
  <c r="H66" i="41" s="1"/>
  <c r="H81" i="2"/>
  <c r="H82" i="2"/>
  <c r="H83" i="2"/>
  <c r="H84" i="2"/>
  <c r="H85" i="2"/>
  <c r="H86" i="2"/>
  <c r="H87" i="2"/>
  <c r="H88" i="2"/>
  <c r="H89" i="2"/>
  <c r="H90" i="2"/>
  <c r="J394" i="20"/>
  <c r="J395" i="20"/>
  <c r="J396" i="20"/>
  <c r="J397" i="20"/>
  <c r="J398" i="20"/>
  <c r="J399" i="20"/>
  <c r="J400" i="20"/>
  <c r="J401" i="20"/>
  <c r="BJ14" i="10"/>
  <c r="BM14" i="10"/>
  <c r="BP14" i="10"/>
  <c r="BS14" i="10"/>
  <c r="BV14" i="10"/>
  <c r="BY14" i="10"/>
  <c r="CB14" i="10"/>
  <c r="CE14" i="10"/>
  <c r="CH14" i="10"/>
  <c r="CK14" i="10"/>
  <c r="CN14" i="10"/>
  <c r="CQ14" i="10"/>
  <c r="CT14" i="10"/>
  <c r="CW14" i="10"/>
  <c r="CZ14" i="10"/>
  <c r="DC14" i="10"/>
  <c r="DF14" i="10"/>
  <c r="BJ17" i="10"/>
  <c r="BM17" i="10"/>
  <c r="BP17" i="10"/>
  <c r="BS17" i="10"/>
  <c r="BV17" i="10"/>
  <c r="BY17" i="10"/>
  <c r="CB17" i="10"/>
  <c r="CE17" i="10"/>
  <c r="CH17" i="10"/>
  <c r="CK17" i="10"/>
  <c r="CN17" i="10"/>
  <c r="CQ17" i="10"/>
  <c r="CT17" i="10"/>
  <c r="CW17" i="10"/>
  <c r="CZ17" i="10"/>
  <c r="DC17" i="10"/>
  <c r="DF17" i="10"/>
  <c r="BJ18" i="10"/>
  <c r="BM18" i="10"/>
  <c r="BP18" i="10"/>
  <c r="BS18" i="10"/>
  <c r="BV18" i="10"/>
  <c r="BY18" i="10"/>
  <c r="CB18" i="10"/>
  <c r="CE18" i="10"/>
  <c r="CH18" i="10"/>
  <c r="CK18" i="10"/>
  <c r="CN18" i="10"/>
  <c r="CQ18" i="10"/>
  <c r="CT18" i="10"/>
  <c r="CW18" i="10"/>
  <c r="CZ18" i="10"/>
  <c r="DC18" i="10"/>
  <c r="DF18" i="10"/>
  <c r="BG17" i="10"/>
  <c r="BG18" i="10"/>
  <c r="A19" i="10"/>
  <c r="BP19" i="10" s="1"/>
  <c r="BG14" i="10"/>
  <c r="BG4" i="10"/>
  <c r="BG1" i="10"/>
  <c r="K4" i="3"/>
  <c r="K5" i="3"/>
  <c r="K6" i="3"/>
  <c r="K7" i="3"/>
  <c r="K8" i="3"/>
  <c r="K9" i="3"/>
  <c r="K10" i="3"/>
  <c r="K11" i="3"/>
  <c r="K12" i="3"/>
  <c r="K13" i="3"/>
  <c r="K14" i="3"/>
  <c r="A21" i="41" s="1"/>
  <c r="K15" i="3"/>
  <c r="A22" i="41" s="1"/>
  <c r="K16" i="3"/>
  <c r="A23" i="41" s="1"/>
  <c r="K17" i="3"/>
  <c r="K18" i="3"/>
  <c r="K19" i="3"/>
  <c r="K20" i="3"/>
  <c r="K21" i="3"/>
  <c r="K22" i="3"/>
  <c r="K23" i="3"/>
  <c r="K24" i="3"/>
  <c r="K25" i="3"/>
  <c r="K26" i="3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A9" i="10" s="1"/>
  <c r="BJ9" i="10" s="1"/>
  <c r="K376" i="20"/>
  <c r="K377" i="20"/>
  <c r="A5" i="10" s="1"/>
  <c r="K378" i="20"/>
  <c r="A6" i="10" s="1"/>
  <c r="K393" i="20"/>
  <c r="K394" i="20"/>
  <c r="K395" i="20"/>
  <c r="K396" i="20"/>
  <c r="K397" i="20"/>
  <c r="K398" i="20"/>
  <c r="K399" i="20"/>
  <c r="K400" i="20"/>
  <c r="A13" i="10" s="1"/>
  <c r="BJ13" i="10" s="1"/>
  <c r="K401" i="20"/>
  <c r="A10" i="10" s="1"/>
  <c r="K3" i="20"/>
  <c r="K2" i="20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A16" i="10" s="1"/>
  <c r="BP16" i="10" s="1"/>
  <c r="K89" i="2"/>
  <c r="K90" i="2"/>
  <c r="A19" i="41" s="1"/>
  <c r="K2" i="2"/>
  <c r="H9" i="2"/>
  <c r="A15" i="10"/>
  <c r="BS15" i="10" s="1"/>
  <c r="BS10" i="10"/>
  <c r="A9" i="15" l="1"/>
  <c r="A9" i="11"/>
  <c r="A6" i="15"/>
  <c r="A6" i="11"/>
  <c r="A4" i="15"/>
  <c r="A4" i="11"/>
  <c r="A7" i="15"/>
  <c r="A7" i="11"/>
  <c r="G66" i="41"/>
  <c r="K64" i="41"/>
  <c r="A7" i="10"/>
  <c r="BP7" i="10" s="1"/>
  <c r="A8" i="15"/>
  <c r="A8" i="11"/>
  <c r="BM19" i="10"/>
  <c r="A12" i="10"/>
  <c r="CT12" i="10" s="1"/>
  <c r="A8" i="10"/>
  <c r="BM8" i="10" s="1"/>
  <c r="A11" i="10"/>
  <c r="BP11" i="10" s="1"/>
  <c r="A10" i="15"/>
  <c r="A10" i="11"/>
  <c r="A5" i="15"/>
  <c r="A5" i="11"/>
  <c r="BS6" i="10"/>
  <c r="CN6" i="10"/>
  <c r="BJ5" i="10"/>
  <c r="CZ5" i="10"/>
  <c r="BG5" i="10"/>
  <c r="CB10" i="10"/>
  <c r="BV8" i="10"/>
  <c r="BP13" i="10"/>
  <c r="CQ9" i="10"/>
  <c r="BG9" i="10"/>
  <c r="CN13" i="10"/>
  <c r="BS9" i="10"/>
  <c r="BG12" i="10"/>
  <c r="CQ13" i="10"/>
  <c r="BS13" i="10"/>
  <c r="BV12" i="10"/>
  <c r="CN10" i="10"/>
  <c r="CZ9" i="10"/>
  <c r="CB9" i="10"/>
  <c r="DC8" i="10"/>
  <c r="CE8" i="10"/>
  <c r="CZ6" i="10"/>
  <c r="DC5" i="10"/>
  <c r="CE5" i="10"/>
  <c r="CB5" i="10"/>
  <c r="BG8" i="10"/>
  <c r="DC13" i="10"/>
  <c r="CE13" i="10"/>
  <c r="DF12" i="10"/>
  <c r="CH12" i="10"/>
  <c r="BP10" i="10"/>
  <c r="CN9" i="10"/>
  <c r="BP9" i="10"/>
  <c r="CQ8" i="10"/>
  <c r="BS8" i="10"/>
  <c r="CB6" i="10"/>
  <c r="CQ5" i="10"/>
  <c r="BS5" i="10"/>
  <c r="CQ12" i="10"/>
  <c r="BS12" i="10"/>
  <c r="BG13" i="10"/>
  <c r="CZ13" i="10"/>
  <c r="CB13" i="10"/>
  <c r="DC12" i="10"/>
  <c r="CE12" i="10"/>
  <c r="CZ10" i="10"/>
  <c r="DC9" i="10"/>
  <c r="CE9" i="10"/>
  <c r="DF8" i="10"/>
  <c r="CH8" i="10"/>
  <c r="BJ8" i="10"/>
  <c r="BP6" i="10"/>
  <c r="CN5" i="10"/>
  <c r="BP5" i="10"/>
  <c r="DF19" i="10"/>
  <c r="CW19" i="10"/>
  <c r="CK19" i="10"/>
  <c r="BY19" i="10"/>
  <c r="CT19" i="10"/>
  <c r="CH19" i="10"/>
  <c r="BV19" i="10"/>
  <c r="BJ19" i="10"/>
  <c r="DC19" i="10"/>
  <c r="CQ19" i="10"/>
  <c r="CE19" i="10"/>
  <c r="BS19" i="10"/>
  <c r="BG19" i="10"/>
  <c r="CZ19" i="10"/>
  <c r="CN19" i="10"/>
  <c r="CB19" i="10"/>
  <c r="CN15" i="10"/>
  <c r="CZ15" i="10"/>
  <c r="CB15" i="10"/>
  <c r="CK16" i="10"/>
  <c r="BM16" i="10"/>
  <c r="BP15" i="10"/>
  <c r="DF16" i="10"/>
  <c r="CT16" i="10"/>
  <c r="CH16" i="10"/>
  <c r="BV16" i="10"/>
  <c r="BJ16" i="10"/>
  <c r="CW15" i="10"/>
  <c r="CK15" i="10"/>
  <c r="BY15" i="10"/>
  <c r="BM15" i="10"/>
  <c r="BG16" i="10"/>
  <c r="DC16" i="10"/>
  <c r="CQ16" i="10"/>
  <c r="CE16" i="10"/>
  <c r="BS16" i="10"/>
  <c r="DF15" i="10"/>
  <c r="CT15" i="10"/>
  <c r="CH15" i="10"/>
  <c r="BV15" i="10"/>
  <c r="BJ15" i="10"/>
  <c r="CW16" i="10"/>
  <c r="BY16" i="10"/>
  <c r="BG15" i="10"/>
  <c r="CZ16" i="10"/>
  <c r="CN16" i="10"/>
  <c r="CB16" i="10"/>
  <c r="DC15" i="10"/>
  <c r="CQ15" i="10"/>
  <c r="CE15" i="10"/>
  <c r="CW11" i="10"/>
  <c r="BM11" i="10"/>
  <c r="BY11" i="10"/>
  <c r="CW7" i="10"/>
  <c r="BY7" i="10"/>
  <c r="DF11" i="10"/>
  <c r="BV11" i="10"/>
  <c r="CW10" i="10"/>
  <c r="BY10" i="10"/>
  <c r="DF7" i="10"/>
  <c r="CH7" i="10"/>
  <c r="BJ7" i="10"/>
  <c r="CK6" i="10"/>
  <c r="BY6" i="10"/>
  <c r="BM6" i="10"/>
  <c r="BG11" i="10"/>
  <c r="BG7" i="10"/>
  <c r="CW13" i="10"/>
  <c r="CK13" i="10"/>
  <c r="BY13" i="10"/>
  <c r="BM13" i="10"/>
  <c r="CZ12" i="10"/>
  <c r="CN12" i="10"/>
  <c r="CB12" i="10"/>
  <c r="BP12" i="10"/>
  <c r="DC11" i="10"/>
  <c r="CQ11" i="10"/>
  <c r="CE11" i="10"/>
  <c r="BS11" i="10"/>
  <c r="DF10" i="10"/>
  <c r="CT10" i="10"/>
  <c r="CH10" i="10"/>
  <c r="BV10" i="10"/>
  <c r="BJ10" i="10"/>
  <c r="CW9" i="10"/>
  <c r="CK9" i="10"/>
  <c r="BY9" i="10"/>
  <c r="BM9" i="10"/>
  <c r="CZ8" i="10"/>
  <c r="CN8" i="10"/>
  <c r="CB8" i="10"/>
  <c r="BP8" i="10"/>
  <c r="DC7" i="10"/>
  <c r="CQ7" i="10"/>
  <c r="CE7" i="10"/>
  <c r="BS7" i="10"/>
  <c r="DF6" i="10"/>
  <c r="CT6" i="10"/>
  <c r="CH6" i="10"/>
  <c r="BV6" i="10"/>
  <c r="BJ6" i="10"/>
  <c r="CW5" i="10"/>
  <c r="CK5" i="10"/>
  <c r="BY5" i="10"/>
  <c r="BM5" i="10"/>
  <c r="CK11" i="10"/>
  <c r="CK7" i="10"/>
  <c r="BM7" i="10"/>
  <c r="CT11" i="10"/>
  <c r="CH11" i="10"/>
  <c r="BJ11" i="10"/>
  <c r="CK10" i="10"/>
  <c r="BM10" i="10"/>
  <c r="CT7" i="10"/>
  <c r="BV7" i="10"/>
  <c r="CW6" i="10"/>
  <c r="BG10" i="10"/>
  <c r="BG6" i="10"/>
  <c r="DF13" i="10"/>
  <c r="CT13" i="10"/>
  <c r="CH13" i="10"/>
  <c r="BV13" i="10"/>
  <c r="CW12" i="10"/>
  <c r="CK12" i="10"/>
  <c r="BY12" i="10"/>
  <c r="CZ11" i="10"/>
  <c r="CN11" i="10"/>
  <c r="CB11" i="10"/>
  <c r="DC10" i="10"/>
  <c r="CQ10" i="10"/>
  <c r="CE10" i="10"/>
  <c r="DF9" i="10"/>
  <c r="CT9" i="10"/>
  <c r="CH9" i="10"/>
  <c r="BV9" i="10"/>
  <c r="CW8" i="10"/>
  <c r="CK8" i="10"/>
  <c r="BY8" i="10"/>
  <c r="CZ7" i="10"/>
  <c r="CN7" i="10"/>
  <c r="CB7" i="10"/>
  <c r="DC6" i="10"/>
  <c r="CQ6" i="10"/>
  <c r="CE6" i="10"/>
  <c r="DF5" i="10"/>
  <c r="CT5" i="10"/>
  <c r="CH5" i="10"/>
  <c r="BV5" i="10"/>
  <c r="BM5" i="15" l="1"/>
  <c r="CH5" i="15"/>
  <c r="CK5" i="15"/>
  <c r="BJ5" i="15"/>
  <c r="BP5" i="15"/>
  <c r="BS5" i="15"/>
  <c r="BV5" i="15"/>
  <c r="CB5" i="15"/>
  <c r="BY5" i="15"/>
  <c r="BG5" i="15"/>
  <c r="CE5" i="15"/>
  <c r="BM12" i="10"/>
  <c r="BV7" i="15"/>
  <c r="BY7" i="15"/>
  <c r="CB7" i="15"/>
  <c r="CE7" i="15"/>
  <c r="BJ7" i="15"/>
  <c r="CH7" i="15"/>
  <c r="BG7" i="15"/>
  <c r="BM7" i="15"/>
  <c r="CK7" i="15"/>
  <c r="BS7" i="15"/>
  <c r="BP7" i="15"/>
  <c r="BM8" i="15"/>
  <c r="CH8" i="15"/>
  <c r="BP8" i="15"/>
  <c r="CK8" i="15"/>
  <c r="BY8" i="15"/>
  <c r="CE8" i="15"/>
  <c r="BV8" i="15"/>
  <c r="BS8" i="15"/>
  <c r="BG8" i="15"/>
  <c r="BJ8" i="15"/>
  <c r="CB8" i="15"/>
  <c r="BM4" i="15"/>
  <c r="BP4" i="15"/>
  <c r="BG4" i="15"/>
  <c r="CH4" i="15"/>
  <c r="BJ4" i="15"/>
  <c r="BV4" i="15"/>
  <c r="CE4" i="15"/>
  <c r="CM4" i="15"/>
  <c r="CK4" i="15"/>
  <c r="BS4" i="15"/>
  <c r="BY4" i="15"/>
  <c r="CL4" i="15"/>
  <c r="CB4" i="15"/>
  <c r="BY10" i="15"/>
  <c r="CB10" i="15"/>
  <c r="CE10" i="15"/>
  <c r="BJ10" i="15"/>
  <c r="CH10" i="15"/>
  <c r="BM10" i="15"/>
  <c r="CK10" i="15"/>
  <c r="BP10" i="15"/>
  <c r="BV10" i="15"/>
  <c r="BG10" i="15"/>
  <c r="BS10" i="15"/>
  <c r="CB6" i="15"/>
  <c r="CE6" i="15"/>
  <c r="BG6" i="15"/>
  <c r="BJ6" i="15"/>
  <c r="CH6" i="15"/>
  <c r="BM6" i="15"/>
  <c r="CK6" i="15"/>
  <c r="BP6" i="15"/>
  <c r="BS6" i="15"/>
  <c r="BV6" i="15"/>
  <c r="BY6" i="15"/>
  <c r="BJ12" i="10"/>
  <c r="CT8" i="10"/>
  <c r="CE9" i="15"/>
  <c r="BJ9" i="15"/>
  <c r="CH9" i="15"/>
  <c r="BM9" i="15"/>
  <c r="CK9" i="15"/>
  <c r="BP9" i="15"/>
  <c r="BS9" i="15"/>
  <c r="BV9" i="15"/>
  <c r="BG9" i="15"/>
  <c r="CB9" i="15"/>
  <c r="BY9" i="15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J2" i="20"/>
  <c r="C3" i="43"/>
  <c r="BG1" i="4"/>
  <c r="A43" i="42"/>
  <c r="AX42" i="42"/>
  <c r="AU42" i="42"/>
  <c r="AR42" i="42"/>
  <c r="AO42" i="42"/>
  <c r="AL42" i="42"/>
  <c r="AI42" i="42"/>
  <c r="AF42" i="42"/>
  <c r="A42" i="42"/>
  <c r="A41" i="42"/>
  <c r="A40" i="42"/>
  <c r="A39" i="42"/>
  <c r="A38" i="42"/>
  <c r="AX37" i="42"/>
  <c r="AU37" i="42"/>
  <c r="AR37" i="42"/>
  <c r="AO37" i="42"/>
  <c r="AL37" i="42"/>
  <c r="AI37" i="42"/>
  <c r="AF37" i="42"/>
  <c r="AC37" i="42"/>
  <c r="A36" i="42"/>
  <c r="A35" i="42"/>
  <c r="A34" i="42"/>
  <c r="A33" i="42"/>
  <c r="A32" i="42"/>
  <c r="A31" i="42"/>
  <c r="A30" i="42"/>
  <c r="AX29" i="42"/>
  <c r="AU29" i="42"/>
  <c r="AR29" i="42"/>
  <c r="AO29" i="42"/>
  <c r="AL29" i="42"/>
  <c r="AI29" i="42"/>
  <c r="AF29" i="42"/>
  <c r="AC29" i="42"/>
  <c r="A28" i="42"/>
  <c r="A27" i="42"/>
  <c r="A26" i="42"/>
  <c r="A25" i="42"/>
  <c r="A24" i="42"/>
  <c r="A23" i="42"/>
  <c r="AX22" i="42"/>
  <c r="AU22" i="42"/>
  <c r="AR22" i="42"/>
  <c r="AO22" i="42"/>
  <c r="AL22" i="42"/>
  <c r="AI22" i="42"/>
  <c r="AF22" i="42"/>
  <c r="AC22" i="42"/>
  <c r="A21" i="42"/>
  <c r="AL21" i="42" s="1"/>
  <c r="A20" i="42"/>
  <c r="AC20" i="42" s="1"/>
  <c r="A19" i="42"/>
  <c r="AF19" i="42" s="1"/>
  <c r="A18" i="42"/>
  <c r="AR18" i="42" s="1"/>
  <c r="A17" i="42"/>
  <c r="A16" i="42"/>
  <c r="AX16" i="42" s="1"/>
  <c r="AX15" i="42"/>
  <c r="AU15" i="42"/>
  <c r="AR15" i="42"/>
  <c r="AO15" i="42"/>
  <c r="AL15" i="42"/>
  <c r="AI15" i="42"/>
  <c r="AF15" i="42"/>
  <c r="AC15" i="42"/>
  <c r="A15" i="42"/>
  <c r="AX14" i="42"/>
  <c r="AU14" i="42"/>
  <c r="AR14" i="42"/>
  <c r="AO14" i="42"/>
  <c r="AL14" i="42"/>
  <c r="AI14" i="42"/>
  <c r="AF14" i="42"/>
  <c r="AC14" i="42"/>
  <c r="A14" i="42"/>
  <c r="A13" i="42"/>
  <c r="AX13" i="42" s="1"/>
  <c r="A12" i="42"/>
  <c r="AO12" i="42" s="1"/>
  <c r="A11" i="42"/>
  <c r="A10" i="42"/>
  <c r="AI10" i="42" s="1"/>
  <c r="AR9" i="42"/>
  <c r="AO9" i="42"/>
  <c r="AL9" i="42"/>
  <c r="AI9" i="42"/>
  <c r="AF9" i="42"/>
  <c r="AC9" i="42"/>
  <c r="A9" i="42"/>
  <c r="AX8" i="42"/>
  <c r="AU8" i="42"/>
  <c r="AL8" i="42"/>
  <c r="AI8" i="42"/>
  <c r="AF8" i="42"/>
  <c r="AC8" i="42"/>
  <c r="A8" i="42"/>
  <c r="AO8" i="42" s="1"/>
  <c r="AX7" i="42"/>
  <c r="AU7" i="42"/>
  <c r="AR7" i="42"/>
  <c r="AO7" i="42"/>
  <c r="AI7" i="42"/>
  <c r="AF7" i="42"/>
  <c r="AC7" i="42"/>
  <c r="A7" i="42"/>
  <c r="AX6" i="42"/>
  <c r="AU6" i="42"/>
  <c r="AR6" i="42"/>
  <c r="AO6" i="42"/>
  <c r="AL6" i="42"/>
  <c r="AF6" i="42"/>
  <c r="AC6" i="42"/>
  <c r="A6" i="42"/>
  <c r="AI6" i="42" s="1"/>
  <c r="AX5" i="42"/>
  <c r="AU5" i="42"/>
  <c r="AR5" i="42"/>
  <c r="AO5" i="42"/>
  <c r="AL5" i="42"/>
  <c r="AI5" i="42"/>
  <c r="AC5" i="42"/>
  <c r="A5" i="42"/>
  <c r="AX4" i="42"/>
  <c r="AU4" i="42"/>
  <c r="AR4" i="42"/>
  <c r="AO4" i="42"/>
  <c r="AL4" i="42"/>
  <c r="AI4" i="42"/>
  <c r="AF4" i="42"/>
  <c r="A4" i="42"/>
  <c r="AC4" i="42" s="1"/>
  <c r="AC1" i="42"/>
  <c r="AX43" i="42" s="1"/>
  <c r="AI13" i="42" l="1"/>
  <c r="AL13" i="42"/>
  <c r="AI32" i="42"/>
  <c r="AI41" i="42"/>
  <c r="AX31" i="42"/>
  <c r="AL40" i="42"/>
  <c r="AI23" i="42"/>
  <c r="AR24" i="42"/>
  <c r="AR33" i="42"/>
  <c r="AO25" i="42"/>
  <c r="AO34" i="42"/>
  <c r="AX9" i="42"/>
  <c r="AC11" i="42"/>
  <c r="AU17" i="42"/>
  <c r="AL26" i="42"/>
  <c r="AL35" i="42"/>
  <c r="AU27" i="42"/>
  <c r="AU36" i="42"/>
  <c r="AF28" i="42"/>
  <c r="AF38" i="42"/>
  <c r="AC30" i="42"/>
  <c r="AC39" i="42"/>
  <c r="AI36" i="42"/>
  <c r="AC34" i="42"/>
  <c r="AR28" i="42"/>
  <c r="AO11" i="42"/>
  <c r="AF18" i="42"/>
  <c r="AC25" i="42"/>
  <c r="AI27" i="42"/>
  <c r="AR38" i="42"/>
  <c r="AI18" i="42"/>
  <c r="AF10" i="42"/>
  <c r="AU9" i="42"/>
  <c r="AR10" i="42"/>
  <c r="AF11" i="42"/>
  <c r="AU18" i="42"/>
  <c r="AO19" i="42"/>
  <c r="AO20" i="42"/>
  <c r="AU23" i="42"/>
  <c r="AO30" i="42"/>
  <c r="AU32" i="42"/>
  <c r="AO39" i="42"/>
  <c r="AU41" i="42"/>
  <c r="AR19" i="42"/>
  <c r="AC19" i="42"/>
  <c r="AF24" i="42"/>
  <c r="AF33" i="42"/>
  <c r="AU10" i="42"/>
  <c r="AR11" i="42"/>
  <c r="AU13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2" i="42"/>
  <c r="AC16" i="42"/>
  <c r="AX21" i="42"/>
  <c r="AX26" i="42"/>
  <c r="AL31" i="42"/>
  <c r="AX35" i="42"/>
  <c r="AX40" i="42"/>
  <c r="AC43" i="42"/>
  <c r="AO43" i="42"/>
  <c r="AR8" i="42"/>
  <c r="AL10" i="42"/>
  <c r="AX10" i="42"/>
  <c r="AI11" i="42"/>
  <c r="AU11" i="42"/>
  <c r="AF12" i="42"/>
  <c r="AR12" i="42"/>
  <c r="AC13" i="42"/>
  <c r="AO13" i="42"/>
  <c r="AF16" i="42"/>
  <c r="AR16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30" i="42"/>
  <c r="AR30" i="42"/>
  <c r="AC31" i="42"/>
  <c r="AO31" i="42"/>
  <c r="AL32" i="42"/>
  <c r="AX32" i="42"/>
  <c r="AI33" i="42"/>
  <c r="AU33" i="42"/>
  <c r="AF34" i="42"/>
  <c r="AR34" i="42"/>
  <c r="AC35" i="42"/>
  <c r="AO35" i="42"/>
  <c r="AL36" i="42"/>
  <c r="AX36" i="42"/>
  <c r="AI38" i="42"/>
  <c r="AU38" i="42"/>
  <c r="AF39" i="42"/>
  <c r="AR39" i="42"/>
  <c r="AC40" i="42"/>
  <c r="AO40" i="42"/>
  <c r="AL41" i="42"/>
  <c r="AX41" i="42"/>
  <c r="AF43" i="42"/>
  <c r="AR43" i="42"/>
  <c r="AL12" i="42"/>
  <c r="AC12" i="42"/>
  <c r="AO16" i="42"/>
  <c r="AL17" i="42"/>
  <c r="AX17" i="42"/>
  <c r="AF5" i="42"/>
  <c r="AL7" i="42"/>
  <c r="AC10" i="42"/>
  <c r="AO10" i="42"/>
  <c r="AL11" i="42"/>
  <c r="AX11" i="42"/>
  <c r="AI12" i="42"/>
  <c r="AU12" i="42"/>
  <c r="AF13" i="42"/>
  <c r="AR13" i="42"/>
  <c r="AI16" i="42"/>
  <c r="AU16" i="42"/>
  <c r="AF17" i="42"/>
  <c r="AR17" i="42"/>
  <c r="AC18" i="42"/>
  <c r="AO18" i="42"/>
  <c r="AL19" i="42"/>
  <c r="AX19" i="42"/>
  <c r="AI20" i="42"/>
  <c r="AU20" i="42"/>
  <c r="AF21" i="42"/>
  <c r="AR21" i="42"/>
  <c r="AC23" i="42"/>
  <c r="AO23" i="42"/>
  <c r="AL24" i="42"/>
  <c r="AX24" i="42"/>
  <c r="AI25" i="42"/>
  <c r="AU25" i="42"/>
  <c r="AF26" i="42"/>
  <c r="AR26" i="42"/>
  <c r="AC27" i="42"/>
  <c r="AO27" i="42"/>
  <c r="AL28" i="42"/>
  <c r="AX28" i="42"/>
  <c r="AI30" i="42"/>
  <c r="AU30" i="42"/>
  <c r="AF31" i="42"/>
  <c r="AR31" i="42"/>
  <c r="AC32" i="42"/>
  <c r="AO32" i="42"/>
  <c r="AL33" i="42"/>
  <c r="AX33" i="42"/>
  <c r="AI34" i="42"/>
  <c r="AU34" i="42"/>
  <c r="AF35" i="42"/>
  <c r="AR35" i="42"/>
  <c r="AC36" i="42"/>
  <c r="AO36" i="42"/>
  <c r="AL38" i="42"/>
  <c r="AX38" i="42"/>
  <c r="AI39" i="42"/>
  <c r="AU39" i="42"/>
  <c r="AF40" i="42"/>
  <c r="AR40" i="42"/>
  <c r="AC41" i="42"/>
  <c r="AO41" i="42"/>
  <c r="AI43" i="42"/>
  <c r="AU43" i="42"/>
  <c r="AL16" i="42"/>
  <c r="AI17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30" i="42"/>
  <c r="AX30" i="42"/>
  <c r="AI31" i="42"/>
  <c r="AU31" i="42"/>
  <c r="AF32" i="42"/>
  <c r="AR32" i="42"/>
  <c r="AC33" i="42"/>
  <c r="AO33" i="42"/>
  <c r="AL34" i="42"/>
  <c r="AX34" i="42"/>
  <c r="AI35" i="42"/>
  <c r="AU35" i="42"/>
  <c r="AF36" i="42"/>
  <c r="AR36" i="42"/>
  <c r="AC38" i="42"/>
  <c r="AO38" i="42"/>
  <c r="AL39" i="42"/>
  <c r="AX39" i="42"/>
  <c r="AI40" i="42"/>
  <c r="AU40" i="42"/>
  <c r="AF41" i="42"/>
  <c r="AR41" i="42"/>
  <c r="AC42" i="42"/>
  <c r="AL43" i="42"/>
  <c r="H28" i="41" l="1"/>
  <c r="A31" i="41"/>
  <c r="A32" i="41"/>
  <c r="A33" i="41"/>
  <c r="A34" i="41"/>
  <c r="A35" i="41"/>
  <c r="A36" i="41"/>
  <c r="A37" i="41"/>
  <c r="H37" i="41" s="1"/>
  <c r="A38" i="41"/>
  <c r="A39" i="41"/>
  <c r="A40" i="41"/>
  <c r="A41" i="41"/>
  <c r="A42" i="41"/>
  <c r="A43" i="41"/>
  <c r="A44" i="41"/>
  <c r="A45" i="41"/>
  <c r="H45" i="41" s="1"/>
  <c r="A46" i="41"/>
  <c r="A47" i="41"/>
  <c r="A48" i="41"/>
  <c r="A49" i="41"/>
  <c r="A50" i="41"/>
  <c r="A51" i="41"/>
  <c r="A52" i="41"/>
  <c r="A53" i="41"/>
  <c r="H53" i="41" s="1"/>
  <c r="A30" i="41"/>
  <c r="H5" i="41"/>
  <c r="H15" i="41"/>
  <c r="H1" i="41"/>
  <c r="H22" i="41" s="1"/>
  <c r="H21" i="41"/>
  <c r="A17" i="41"/>
  <c r="A18" i="41"/>
  <c r="A16" i="41"/>
  <c r="A7" i="41"/>
  <c r="A8" i="41"/>
  <c r="H8" i="41" s="1"/>
  <c r="A9" i="41"/>
  <c r="A10" i="41"/>
  <c r="A11" i="41"/>
  <c r="H11" i="41" s="1"/>
  <c r="A12" i="41"/>
  <c r="A13" i="41"/>
  <c r="A14" i="41"/>
  <c r="A4" i="41"/>
  <c r="D18" i="41"/>
  <c r="D17" i="41"/>
  <c r="D16" i="41"/>
  <c r="E14" i="41"/>
  <c r="E16" i="41" s="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E5" i="41"/>
  <c r="C5" i="41"/>
  <c r="D5" i="41" s="1"/>
  <c r="D4" i="41"/>
  <c r="L6" i="40"/>
  <c r="L7" i="40"/>
  <c r="L8" i="40"/>
  <c r="L11" i="40"/>
  <c r="L12" i="40"/>
  <c r="L13" i="40"/>
  <c r="L20" i="40"/>
  <c r="L21" i="40"/>
  <c r="L22" i="40"/>
  <c r="L23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5" i="40"/>
  <c r="L47" i="40"/>
  <c r="L50" i="40"/>
  <c r="L51" i="40"/>
  <c r="L52" i="40"/>
  <c r="L53" i="40"/>
  <c r="L54" i="40"/>
  <c r="L55" i="40"/>
  <c r="L56" i="40"/>
  <c r="L57" i="40"/>
  <c r="L58" i="40"/>
  <c r="L59" i="40"/>
  <c r="L60" i="40"/>
  <c r="L62" i="40"/>
  <c r="L65" i="40"/>
  <c r="L66" i="40"/>
  <c r="L67" i="40"/>
  <c r="L68" i="40"/>
  <c r="L69" i="40"/>
  <c r="L4" i="40"/>
  <c r="L1" i="40"/>
  <c r="A64" i="40"/>
  <c r="L64" i="40" s="1"/>
  <c r="A65" i="40"/>
  <c r="A66" i="40"/>
  <c r="A67" i="40"/>
  <c r="A68" i="40"/>
  <c r="A69" i="40"/>
  <c r="A63" i="40"/>
  <c r="L63" i="40" s="1"/>
  <c r="A45" i="40"/>
  <c r="A46" i="40"/>
  <c r="L46" i="40" s="1"/>
  <c r="A47" i="40"/>
  <c r="A48" i="40"/>
  <c r="L48" i="40" s="1"/>
  <c r="A49" i="40"/>
  <c r="L49" i="40" s="1"/>
  <c r="A50" i="40"/>
  <c r="A51" i="40"/>
  <c r="A52" i="40"/>
  <c r="A53" i="40"/>
  <c r="A54" i="40"/>
  <c r="A55" i="40"/>
  <c r="A56" i="40"/>
  <c r="A57" i="40"/>
  <c r="A58" i="40"/>
  <c r="A59" i="40"/>
  <c r="A60" i="40"/>
  <c r="A61" i="40"/>
  <c r="L61" i="40" s="1"/>
  <c r="A44" i="40"/>
  <c r="L44" i="40" s="1"/>
  <c r="A42" i="40"/>
  <c r="A41" i="40"/>
  <c r="G5" i="40"/>
  <c r="E5" i="40"/>
  <c r="A5" i="40"/>
  <c r="L5" i="40" s="1"/>
  <c r="A6" i="40"/>
  <c r="A7" i="40"/>
  <c r="A8" i="40"/>
  <c r="A9" i="40"/>
  <c r="L9" i="40" s="1"/>
  <c r="A10" i="40"/>
  <c r="L10" i="40" s="1"/>
  <c r="A11" i="40"/>
  <c r="A12" i="40"/>
  <c r="A13" i="40"/>
  <c r="A14" i="40"/>
  <c r="L14" i="40" s="1"/>
  <c r="A15" i="40"/>
  <c r="L15" i="40" s="1"/>
  <c r="A16" i="40"/>
  <c r="L16" i="40" s="1"/>
  <c r="A17" i="40"/>
  <c r="L17" i="40" s="1"/>
  <c r="A18" i="40"/>
  <c r="L18" i="40" s="1"/>
  <c r="A19" i="40"/>
  <c r="L19" i="40" s="1"/>
  <c r="A20" i="40"/>
  <c r="A21" i="40"/>
  <c r="A22" i="40"/>
  <c r="A23" i="40"/>
  <c r="A24" i="40"/>
  <c r="L24" i="40" s="1"/>
  <c r="A25" i="40"/>
  <c r="L25" i="40" s="1"/>
  <c r="A26" i="40"/>
  <c r="A27" i="40"/>
  <c r="A28" i="40"/>
  <c r="A29" i="40"/>
  <c r="A31" i="40"/>
  <c r="A32" i="40"/>
  <c r="A33" i="40"/>
  <c r="A34" i="40"/>
  <c r="A35" i="40"/>
  <c r="A36" i="40"/>
  <c r="A37" i="40"/>
  <c r="A38" i="40"/>
  <c r="A39" i="40"/>
  <c r="D69" i="40"/>
  <c r="D68" i="40"/>
  <c r="D64" i="40"/>
  <c r="D63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2" i="40"/>
  <c r="D41" i="40"/>
  <c r="K39" i="40"/>
  <c r="K50" i="40" s="1"/>
  <c r="D39" i="40"/>
  <c r="K38" i="40"/>
  <c r="D38" i="40"/>
  <c r="K37" i="40"/>
  <c r="D37" i="40"/>
  <c r="K36" i="40"/>
  <c r="D36" i="40"/>
  <c r="K35" i="40"/>
  <c r="D35" i="40"/>
  <c r="K34" i="40"/>
  <c r="D34" i="40"/>
  <c r="K33" i="40"/>
  <c r="D33" i="40"/>
  <c r="K32" i="40"/>
  <c r="K31" i="40"/>
  <c r="D31" i="40"/>
  <c r="K30" i="40"/>
  <c r="C30" i="40"/>
  <c r="D30" i="40" s="1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1" i="40"/>
  <c r="D10" i="40"/>
  <c r="G9" i="40"/>
  <c r="D9" i="40"/>
  <c r="D8" i="40"/>
  <c r="D7" i="40"/>
  <c r="D6" i="40"/>
  <c r="D5" i="40"/>
  <c r="D4" i="40"/>
  <c r="A4" i="40"/>
  <c r="T4" i="39"/>
  <c r="T5" i="39"/>
  <c r="T6" i="39"/>
  <c r="T7" i="39"/>
  <c r="T8" i="39"/>
  <c r="T9" i="39"/>
  <c r="T10" i="39"/>
  <c r="T13" i="39"/>
  <c r="T14" i="39"/>
  <c r="T15" i="39"/>
  <c r="T16" i="39"/>
  <c r="T17" i="39"/>
  <c r="T18" i="39"/>
  <c r="T20" i="39"/>
  <c r="T21" i="39"/>
  <c r="N4" i="39"/>
  <c r="O4" i="39"/>
  <c r="P4" i="39"/>
  <c r="Q4" i="39"/>
  <c r="R4" i="39"/>
  <c r="S4" i="39"/>
  <c r="O5" i="39"/>
  <c r="P5" i="39"/>
  <c r="Q5" i="39"/>
  <c r="R5" i="39"/>
  <c r="S5" i="39"/>
  <c r="N6" i="39"/>
  <c r="P6" i="39"/>
  <c r="Q6" i="39"/>
  <c r="R6" i="39"/>
  <c r="S6" i="39"/>
  <c r="N7" i="39"/>
  <c r="O7" i="39"/>
  <c r="Q7" i="39"/>
  <c r="R7" i="39"/>
  <c r="S7" i="39"/>
  <c r="N8" i="39"/>
  <c r="O8" i="39"/>
  <c r="P8" i="39"/>
  <c r="R8" i="39"/>
  <c r="S8" i="39"/>
  <c r="N9" i="39"/>
  <c r="O9" i="39"/>
  <c r="P9" i="39"/>
  <c r="Q9" i="39"/>
  <c r="S9" i="39"/>
  <c r="N10" i="39"/>
  <c r="O10" i="39"/>
  <c r="P10" i="39"/>
  <c r="Q10" i="39"/>
  <c r="R10" i="39"/>
  <c r="N11" i="39"/>
  <c r="O11" i="39"/>
  <c r="P11" i="39"/>
  <c r="Q11" i="39"/>
  <c r="R11" i="39"/>
  <c r="S11" i="39"/>
  <c r="N12" i="39"/>
  <c r="O12" i="39"/>
  <c r="P12" i="39"/>
  <c r="Q12" i="39"/>
  <c r="R12" i="39"/>
  <c r="S12" i="39"/>
  <c r="N13" i="39"/>
  <c r="O13" i="39"/>
  <c r="P13" i="39"/>
  <c r="Q13" i="39"/>
  <c r="R13" i="39"/>
  <c r="S13" i="39"/>
  <c r="S14" i="39"/>
  <c r="S15" i="39"/>
  <c r="N16" i="39"/>
  <c r="O16" i="39"/>
  <c r="P16" i="39"/>
  <c r="Q16" i="39"/>
  <c r="R16" i="39"/>
  <c r="S16" i="39"/>
  <c r="N17" i="39"/>
  <c r="O17" i="39"/>
  <c r="P17" i="39"/>
  <c r="Q17" i="39"/>
  <c r="R17" i="39"/>
  <c r="S17" i="39"/>
  <c r="S18" i="39"/>
  <c r="N19" i="39"/>
  <c r="O19" i="39"/>
  <c r="P19" i="39"/>
  <c r="Q19" i="39"/>
  <c r="R19" i="39"/>
  <c r="N20" i="39"/>
  <c r="O20" i="39"/>
  <c r="P20" i="39"/>
  <c r="Q20" i="39"/>
  <c r="R20" i="39"/>
  <c r="S20" i="39"/>
  <c r="S21" i="39"/>
  <c r="N22" i="39"/>
  <c r="O22" i="39"/>
  <c r="P22" i="39"/>
  <c r="Q22" i="39"/>
  <c r="R22" i="39"/>
  <c r="M5" i="39"/>
  <c r="M6" i="39"/>
  <c r="M7" i="39"/>
  <c r="M8" i="39"/>
  <c r="M9" i="39"/>
  <c r="M10" i="39"/>
  <c r="M11" i="39"/>
  <c r="M12" i="39"/>
  <c r="M13" i="39"/>
  <c r="M16" i="39"/>
  <c r="M17" i="39"/>
  <c r="M19" i="39"/>
  <c r="M20" i="39"/>
  <c r="M22" i="39"/>
  <c r="M1" i="39"/>
  <c r="A15" i="39"/>
  <c r="Q15" i="39" s="1"/>
  <c r="A14" i="39"/>
  <c r="N14" i="39" s="1"/>
  <c r="A22" i="39"/>
  <c r="A21" i="39"/>
  <c r="A19" i="39"/>
  <c r="T19" i="39" s="1"/>
  <c r="A18" i="39"/>
  <c r="N18" i="39" s="1"/>
  <c r="A17" i="39"/>
  <c r="A6" i="39"/>
  <c r="O6" i="39" s="1"/>
  <c r="A7" i="39"/>
  <c r="P7" i="39" s="1"/>
  <c r="A8" i="39"/>
  <c r="Q8" i="39" s="1"/>
  <c r="A9" i="39"/>
  <c r="A10" i="39"/>
  <c r="A11" i="39"/>
  <c r="T11" i="39" s="1"/>
  <c r="A12" i="39"/>
  <c r="T12" i="39" s="1"/>
  <c r="A5" i="39"/>
  <c r="N5" i="39" s="1"/>
  <c r="A4" i="39"/>
  <c r="M4" i="39" s="1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C15" i="38"/>
  <c r="AB15" i="38"/>
  <c r="AA15" i="38"/>
  <c r="Z15" i="38"/>
  <c r="D15" i="38"/>
  <c r="A15" i="38"/>
  <c r="AP14" i="38"/>
  <c r="AO14" i="38"/>
  <c r="AN14" i="38"/>
  <c r="AM14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Z14" i="38"/>
  <c r="D14" i="38"/>
  <c r="A14" i="38"/>
  <c r="Y13" i="38"/>
  <c r="D13" i="38"/>
  <c r="A13" i="38"/>
  <c r="AP12" i="38"/>
  <c r="AO12" i="38"/>
  <c r="AN12" i="38"/>
  <c r="AM12" i="38"/>
  <c r="AL12" i="38"/>
  <c r="AK12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D11" i="38"/>
  <c r="A11" i="38"/>
  <c r="D10" i="38"/>
  <c r="A10" i="38"/>
  <c r="A9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D7" i="38"/>
  <c r="A7" i="38"/>
  <c r="D6" i="38"/>
  <c r="A6" i="38"/>
  <c r="D5" i="38"/>
  <c r="A5" i="38"/>
  <c r="D4" i="38"/>
  <c r="A4" i="38"/>
  <c r="Y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Y15" i="37" s="1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N8" i="36" s="1"/>
  <c r="J10" i="36"/>
  <c r="K10" i="36"/>
  <c r="N10" i="36"/>
  <c r="J14" i="36"/>
  <c r="K14" i="36"/>
  <c r="N14" i="36" s="1"/>
  <c r="L14" i="36"/>
  <c r="J15" i="36"/>
  <c r="N15" i="36" s="1"/>
  <c r="K15" i="36"/>
  <c r="I8" i="36"/>
  <c r="L8" i="36" s="1"/>
  <c r="I10" i="36"/>
  <c r="L10" i="36" s="1"/>
  <c r="O10" i="36" s="1"/>
  <c r="R10" i="36" s="1"/>
  <c r="I14" i="36"/>
  <c r="I15" i="36"/>
  <c r="L15" i="36" s="1"/>
  <c r="O15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I16" i="36" s="1"/>
  <c r="L16" i="36" s="1"/>
  <c r="A13" i="36"/>
  <c r="A12" i="36"/>
  <c r="A11" i="36"/>
  <c r="K11" i="36" s="1"/>
  <c r="A7" i="36"/>
  <c r="A6" i="36"/>
  <c r="K6" i="36" s="1"/>
  <c r="A5" i="36"/>
  <c r="A4" i="36"/>
  <c r="J4" i="36" s="1"/>
  <c r="AC5" i="33"/>
  <c r="AF5" i="33"/>
  <c r="AI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AR12" i="35" s="1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AU11" i="35" s="1"/>
  <c r="Q8" i="35"/>
  <c r="Q11" i="35" s="1"/>
  <c r="N8" i="35"/>
  <c r="N11" i="35" s="1"/>
  <c r="K8" i="35"/>
  <c r="K11" i="35" s="1"/>
  <c r="H8" i="35"/>
  <c r="H11" i="35" s="1"/>
  <c r="AF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AR5" i="35" s="1"/>
  <c r="Z4" i="35"/>
  <c r="W4" i="35"/>
  <c r="Q4" i="35"/>
  <c r="N4" i="35"/>
  <c r="K4" i="35"/>
  <c r="H4" i="35"/>
  <c r="E4" i="35"/>
  <c r="D4" i="35"/>
  <c r="A4" i="35"/>
  <c r="AR4" i="35" s="1"/>
  <c r="AC1" i="35"/>
  <c r="A12" i="33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L10" i="34" s="1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Z14" i="33"/>
  <c r="Z8" i="33"/>
  <c r="Z7" i="33"/>
  <c r="Z6" i="33"/>
  <c r="Z4" i="33"/>
  <c r="AC1" i="33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A14" i="33"/>
  <c r="A11" i="33"/>
  <c r="A10" i="33"/>
  <c r="A5" i="33"/>
  <c r="A6" i="33"/>
  <c r="AR6" i="33" s="1"/>
  <c r="A7" i="33"/>
  <c r="A8" i="33"/>
  <c r="A4" i="33"/>
  <c r="W14" i="33"/>
  <c r="Q14" i="33"/>
  <c r="N14" i="33"/>
  <c r="K14" i="33"/>
  <c r="H14" i="33"/>
  <c r="E14" i="33"/>
  <c r="D14" i="33"/>
  <c r="D12" i="33"/>
  <c r="D11" i="33"/>
  <c r="D10" i="33"/>
  <c r="W8" i="33"/>
  <c r="Q8" i="33"/>
  <c r="N8" i="33"/>
  <c r="K8" i="33"/>
  <c r="H8" i="33"/>
  <c r="D8" i="33"/>
  <c r="W7" i="33"/>
  <c r="Q7" i="33"/>
  <c r="N7" i="33"/>
  <c r="K7" i="33"/>
  <c r="H7" i="33"/>
  <c r="E7" i="33"/>
  <c r="E8" i="33" s="1"/>
  <c r="D7" i="33"/>
  <c r="W6" i="33"/>
  <c r="Q6" i="33"/>
  <c r="N6" i="33"/>
  <c r="K6" i="33"/>
  <c r="H6" i="33"/>
  <c r="E6" i="33"/>
  <c r="D6" i="33"/>
  <c r="D5" i="33"/>
  <c r="W4" i="33"/>
  <c r="Q4" i="33"/>
  <c r="N4" i="33"/>
  <c r="K4" i="33"/>
  <c r="H4" i="33"/>
  <c r="E4" i="33"/>
  <c r="D4" i="33"/>
  <c r="S5" i="32"/>
  <c r="O6" i="32"/>
  <c r="Q6" i="32"/>
  <c r="S6" i="32"/>
  <c r="W6" i="32"/>
  <c r="O7" i="32"/>
  <c r="Q7" i="32"/>
  <c r="S7" i="32"/>
  <c r="W7" i="32"/>
  <c r="O8" i="32"/>
  <c r="Q8" i="32"/>
  <c r="S8" i="32"/>
  <c r="W8" i="32"/>
  <c r="O9" i="32"/>
  <c r="Q9" i="32"/>
  <c r="S9" i="32"/>
  <c r="W9" i="32"/>
  <c r="O10" i="32"/>
  <c r="Q10" i="32"/>
  <c r="S10" i="32"/>
  <c r="W10" i="32"/>
  <c r="O11" i="32"/>
  <c r="Q11" i="32"/>
  <c r="W11" i="32"/>
  <c r="O12" i="32"/>
  <c r="Q12" i="32"/>
  <c r="O13" i="32"/>
  <c r="Q13" i="32"/>
  <c r="O14" i="32"/>
  <c r="Q14" i="32"/>
  <c r="O15" i="32"/>
  <c r="Q15" i="32"/>
  <c r="O16" i="32"/>
  <c r="Q16" i="32"/>
  <c r="O18" i="32"/>
  <c r="Q18" i="32"/>
  <c r="O19" i="32"/>
  <c r="Q19" i="32"/>
  <c r="U19" i="32"/>
  <c r="W19" i="32"/>
  <c r="O22" i="32"/>
  <c r="Q22" i="32"/>
  <c r="U22" i="32"/>
  <c r="W22" i="32"/>
  <c r="O23" i="32"/>
  <c r="Q23" i="32"/>
  <c r="S23" i="32"/>
  <c r="U23" i="32"/>
  <c r="W23" i="32"/>
  <c r="O24" i="32"/>
  <c r="W24" i="32"/>
  <c r="S25" i="32"/>
  <c r="U25" i="32"/>
  <c r="W25" i="32"/>
  <c r="O26" i="32"/>
  <c r="Q26" i="32"/>
  <c r="S26" i="32"/>
  <c r="U26" i="32"/>
  <c r="W26" i="32"/>
  <c r="O29" i="32"/>
  <c r="Q29" i="32"/>
  <c r="U29" i="32"/>
  <c r="W29" i="32"/>
  <c r="O31" i="32"/>
  <c r="Q31" i="32"/>
  <c r="U31" i="32"/>
  <c r="W31" i="32"/>
  <c r="W32" i="32"/>
  <c r="O33" i="32"/>
  <c r="Q33" i="32"/>
  <c r="S33" i="32"/>
  <c r="W33" i="32"/>
  <c r="S34" i="32"/>
  <c r="U34" i="32"/>
  <c r="W34" i="32"/>
  <c r="O35" i="32"/>
  <c r="Q35" i="32"/>
  <c r="U35" i="32"/>
  <c r="W35" i="32"/>
  <c r="O36" i="32"/>
  <c r="Q36" i="32"/>
  <c r="U36" i="32"/>
  <c r="W36" i="32"/>
  <c r="O37" i="32"/>
  <c r="Q37" i="32"/>
  <c r="S37" i="32"/>
  <c r="U37" i="32"/>
  <c r="W37" i="32"/>
  <c r="O1" i="32"/>
  <c r="N1" i="30"/>
  <c r="M28" i="32"/>
  <c r="M27" i="32"/>
  <c r="M21" i="32"/>
  <c r="M20" i="32"/>
  <c r="A39" i="32"/>
  <c r="O39" i="32" s="1"/>
  <c r="A40" i="32"/>
  <c r="S40" i="32" s="1"/>
  <c r="A38" i="32"/>
  <c r="A28" i="32"/>
  <c r="A29" i="32"/>
  <c r="A30" i="32"/>
  <c r="Q30" i="32" s="1"/>
  <c r="A31" i="32"/>
  <c r="A32" i="32"/>
  <c r="A33" i="32"/>
  <c r="U33" i="32" s="1"/>
  <c r="A34" i="32"/>
  <c r="A35" i="32"/>
  <c r="S35" i="32" s="1"/>
  <c r="A36" i="32"/>
  <c r="A27" i="32"/>
  <c r="Q27" i="32" s="1"/>
  <c r="A25" i="32"/>
  <c r="O25" i="32" s="1"/>
  <c r="A24" i="32"/>
  <c r="A5" i="32"/>
  <c r="A6" i="32"/>
  <c r="A7" i="32"/>
  <c r="A8" i="32"/>
  <c r="A9" i="32"/>
  <c r="A10" i="32"/>
  <c r="A11" i="32"/>
  <c r="S11" i="32" s="1"/>
  <c r="A12" i="32"/>
  <c r="A13" i="32"/>
  <c r="A14" i="32"/>
  <c r="A15" i="32"/>
  <c r="S15" i="32" s="1"/>
  <c r="A16" i="32"/>
  <c r="A17" i="32"/>
  <c r="A18" i="32"/>
  <c r="A19" i="32"/>
  <c r="S19" i="32" s="1"/>
  <c r="A20" i="32"/>
  <c r="A21" i="32"/>
  <c r="A22" i="32"/>
  <c r="A4" i="32"/>
  <c r="W4" i="32" s="1"/>
  <c r="D40" i="32"/>
  <c r="D39" i="32"/>
  <c r="U38" i="32"/>
  <c r="D38" i="32"/>
  <c r="D36" i="32"/>
  <c r="D35" i="32"/>
  <c r="D33" i="32"/>
  <c r="D32" i="32"/>
  <c r="D31" i="32"/>
  <c r="D30" i="32"/>
  <c r="I29" i="32"/>
  <c r="D29" i="32"/>
  <c r="D28" i="32"/>
  <c r="D27" i="32"/>
  <c r="D25" i="32"/>
  <c r="D24" i="32"/>
  <c r="D22" i="32"/>
  <c r="D21" i="32"/>
  <c r="D20" i="32"/>
  <c r="D19" i="32"/>
  <c r="U18" i="32"/>
  <c r="D18" i="32"/>
  <c r="O17" i="32"/>
  <c r="D16" i="32"/>
  <c r="D15" i="32"/>
  <c r="D14" i="32"/>
  <c r="U13" i="32"/>
  <c r="D13" i="32"/>
  <c r="D12" i="32"/>
  <c r="I11" i="32"/>
  <c r="D11" i="32"/>
  <c r="D10" i="32"/>
  <c r="U9" i="32"/>
  <c r="D9" i="32"/>
  <c r="U8" i="32"/>
  <c r="D8" i="32"/>
  <c r="U7" i="32"/>
  <c r="D7" i="32"/>
  <c r="U5" i="32"/>
  <c r="Q5" i="32"/>
  <c r="O5" i="32"/>
  <c r="D5" i="32"/>
  <c r="S4" i="32"/>
  <c r="D4" i="32"/>
  <c r="O32" i="32" l="1"/>
  <c r="AF4" i="33"/>
  <c r="AF6" i="33"/>
  <c r="AI5" i="34"/>
  <c r="AI7" i="34"/>
  <c r="AX12" i="35"/>
  <c r="J12" i="36"/>
  <c r="M10" i="36"/>
  <c r="Q10" i="36" s="1"/>
  <c r="U10" i="36" s="1"/>
  <c r="S10" i="39"/>
  <c r="Q21" i="39"/>
  <c r="H10" i="41"/>
  <c r="H23" i="41"/>
  <c r="H52" i="41"/>
  <c r="H44" i="41"/>
  <c r="H36" i="41"/>
  <c r="Q21" i="32"/>
  <c r="S13" i="32"/>
  <c r="Q20" i="32"/>
  <c r="Q24" i="32"/>
  <c r="AI6" i="33"/>
  <c r="AL7" i="33"/>
  <c r="AU8" i="33"/>
  <c r="AF9" i="34"/>
  <c r="AF6" i="34"/>
  <c r="AO10" i="35"/>
  <c r="K13" i="36"/>
  <c r="R9" i="39"/>
  <c r="S22" i="39"/>
  <c r="H9" i="41"/>
  <c r="H51" i="41"/>
  <c r="H43" i="41"/>
  <c r="H35" i="41"/>
  <c r="AO7" i="33"/>
  <c r="H59" i="41"/>
  <c r="H25" i="41"/>
  <c r="H24" i="41"/>
  <c r="H26" i="41"/>
  <c r="H55" i="41"/>
  <c r="H56" i="41"/>
  <c r="H58" i="41"/>
  <c r="H57" i="41"/>
  <c r="H27" i="41"/>
  <c r="H50" i="41"/>
  <c r="H42" i="41"/>
  <c r="H34" i="41"/>
  <c r="AC6" i="33"/>
  <c r="AL12" i="33"/>
  <c r="AF11" i="33"/>
  <c r="S29" i="32"/>
  <c r="AO6" i="33"/>
  <c r="H4" i="41"/>
  <c r="H7" i="41"/>
  <c r="H19" i="41"/>
  <c r="H49" i="41"/>
  <c r="H41" i="41"/>
  <c r="H33" i="41"/>
  <c r="S36" i="32"/>
  <c r="Q28" i="32"/>
  <c r="AU4" i="33"/>
  <c r="AU6" i="33"/>
  <c r="I5" i="36"/>
  <c r="L5" i="36" s="1"/>
  <c r="H14" i="41"/>
  <c r="H16" i="41"/>
  <c r="H48" i="41"/>
  <c r="H40" i="41"/>
  <c r="H32" i="41"/>
  <c r="AF8" i="33"/>
  <c r="AR8" i="33"/>
  <c r="AF13" i="34"/>
  <c r="AF11" i="34"/>
  <c r="H13" i="41"/>
  <c r="H18" i="41"/>
  <c r="H47" i="41"/>
  <c r="H39" i="41"/>
  <c r="H31" i="41"/>
  <c r="AR7" i="33"/>
  <c r="H12" i="41"/>
  <c r="H17" i="41"/>
  <c r="H30" i="41"/>
  <c r="H46" i="41"/>
  <c r="H38" i="41"/>
  <c r="Q4" i="32"/>
  <c r="O30" i="32"/>
  <c r="AF12" i="33"/>
  <c r="AX10" i="34"/>
  <c r="U40" i="32"/>
  <c r="AI7" i="33"/>
  <c r="AF10" i="34"/>
  <c r="AP13" i="38"/>
  <c r="Q39" i="32"/>
  <c r="S28" i="32"/>
  <c r="AI4" i="33"/>
  <c r="AX7" i="33"/>
  <c r="M21" i="39"/>
  <c r="P21" i="39"/>
  <c r="AI15" i="34"/>
  <c r="AA13" i="37"/>
  <c r="U11" i="32"/>
  <c r="S14" i="32"/>
  <c r="U15" i="32"/>
  <c r="U30" i="32"/>
  <c r="O40" i="32"/>
  <c r="W40" i="32"/>
  <c r="U27" i="32"/>
  <c r="AU13" i="34"/>
  <c r="AU11" i="34"/>
  <c r="AU10" i="34"/>
  <c r="AO9" i="34"/>
  <c r="AC6" i="34"/>
  <c r="AF6" i="35"/>
  <c r="AU6" i="35"/>
  <c r="AU12" i="33"/>
  <c r="AL4" i="37"/>
  <c r="AI13" i="37"/>
  <c r="AE11" i="37"/>
  <c r="AG10" i="37"/>
  <c r="M15" i="39"/>
  <c r="S19" i="39"/>
  <c r="P15" i="39"/>
  <c r="U4" i="32"/>
  <c r="O4" i="32"/>
  <c r="U6" i="32"/>
  <c r="U10" i="32"/>
  <c r="U14" i="32"/>
  <c r="Q17" i="32"/>
  <c r="S18" i="32"/>
  <c r="Q40" i="32"/>
  <c r="W30" i="32"/>
  <c r="W14" i="32"/>
  <c r="Q32" i="32"/>
  <c r="S27" i="32"/>
  <c r="AF7" i="33"/>
  <c r="AU7" i="33"/>
  <c r="AU15" i="34"/>
  <c r="AL13" i="34"/>
  <c r="AL11" i="34"/>
  <c r="AI10" i="34"/>
  <c r="AC9" i="34"/>
  <c r="AC14" i="35"/>
  <c r="AO14" i="35"/>
  <c r="AR12" i="33"/>
  <c r="AH4" i="37"/>
  <c r="AE13" i="37"/>
  <c r="AA11" i="37"/>
  <c r="AC10" i="37"/>
  <c r="O21" i="39"/>
  <c r="O15" i="39"/>
  <c r="T22" i="39"/>
  <c r="Q25" i="32"/>
  <c r="AX4" i="33"/>
  <c r="AI13" i="34"/>
  <c r="AI11" i="34"/>
  <c r="AR6" i="34"/>
  <c r="AU14" i="35"/>
  <c r="AI12" i="33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4" i="33"/>
  <c r="AO7" i="35"/>
  <c r="S12" i="32"/>
  <c r="S31" i="32"/>
  <c r="U12" i="32"/>
  <c r="U16" i="32"/>
  <c r="U17" i="32"/>
  <c r="O38" i="32"/>
  <c r="W15" i="32"/>
  <c r="W27" i="32"/>
  <c r="W39" i="32"/>
  <c r="W18" i="32"/>
  <c r="O28" i="32"/>
  <c r="O27" i="32"/>
  <c r="U24" i="32"/>
  <c r="O21" i="32"/>
  <c r="O20" i="32"/>
  <c r="AC4" i="33"/>
  <c r="AL8" i="33"/>
  <c r="AL14" i="33"/>
  <c r="AX14" i="33"/>
  <c r="AC14" i="33"/>
  <c r="AO14" i="33"/>
  <c r="AR4" i="33"/>
  <c r="AO15" i="34"/>
  <c r="AC15" i="34"/>
  <c r="AO13" i="34"/>
  <c r="AC13" i="34"/>
  <c r="AO11" i="34"/>
  <c r="AC11" i="34"/>
  <c r="AO10" i="34"/>
  <c r="AU9" i="34"/>
  <c r="AO7" i="34"/>
  <c r="AU6" i="34"/>
  <c r="AO5" i="34"/>
  <c r="AR14" i="33"/>
  <c r="AR11" i="33"/>
  <c r="J16" i="36"/>
  <c r="M16" i="36" s="1"/>
  <c r="P16" i="36" s="1"/>
  <c r="Q38" i="32"/>
  <c r="W5" i="32"/>
  <c r="W16" i="32"/>
  <c r="W28" i="32"/>
  <c r="U28" i="32"/>
  <c r="S24" i="32"/>
  <c r="U21" i="32"/>
  <c r="U20" i="32"/>
  <c r="AO8" i="33"/>
  <c r="AR5" i="33"/>
  <c r="AU5" i="33"/>
  <c r="AL5" i="33"/>
  <c r="AX5" i="33"/>
  <c r="AX8" i="33"/>
  <c r="AX15" i="34"/>
  <c r="AL15" i="34"/>
  <c r="AI14" i="33"/>
  <c r="W12" i="32"/>
  <c r="W20" i="32"/>
  <c r="S21" i="32"/>
  <c r="S20" i="32"/>
  <c r="AI10" i="33"/>
  <c r="AU10" i="33"/>
  <c r="AL10" i="33"/>
  <c r="AX10" i="33"/>
  <c r="AC10" i="33"/>
  <c r="AO10" i="33"/>
  <c r="AL5" i="34"/>
  <c r="AX5" i="34"/>
  <c r="AL7" i="34"/>
  <c r="AX7" i="34"/>
  <c r="AU7" i="34"/>
  <c r="AF7" i="34"/>
  <c r="AU5" i="34"/>
  <c r="AF5" i="34"/>
  <c r="AI11" i="35"/>
  <c r="AF14" i="33"/>
  <c r="AR10" i="33"/>
  <c r="AO5" i="33"/>
  <c r="S17" i="32"/>
  <c r="W13" i="32"/>
  <c r="W21" i="32"/>
  <c r="W38" i="32"/>
  <c r="W17" i="32"/>
  <c r="AL4" i="33"/>
  <c r="AL6" i="33"/>
  <c r="AC8" i="33"/>
  <c r="AI8" i="33"/>
  <c r="AI11" i="33"/>
  <c r="AL11" i="33"/>
  <c r="AX11" i="33"/>
  <c r="AC11" i="33"/>
  <c r="AO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U14" i="33"/>
  <c r="AU11" i="33"/>
  <c r="AF10" i="33"/>
  <c r="AC7" i="33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M18" i="39"/>
  <c r="M14" i="39"/>
  <c r="Q18" i="39"/>
  <c r="Q14" i="39"/>
  <c r="AO12" i="33"/>
  <c r="AC12" i="33"/>
  <c r="K4" i="36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R21" i="39"/>
  <c r="N21" i="39"/>
  <c r="P18" i="39"/>
  <c r="R15" i="39"/>
  <c r="N15" i="39"/>
  <c r="P14" i="39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O18" i="39"/>
  <c r="O14" i="39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R18" i="39"/>
  <c r="R14" i="39"/>
  <c r="E4" i="41"/>
  <c r="E23" i="41" s="1"/>
  <c r="A5" i="41"/>
  <c r="E17" i="41"/>
  <c r="E18" i="41"/>
  <c r="A30" i="40"/>
  <c r="K56" i="40"/>
  <c r="K66" i="40"/>
  <c r="K57" i="40"/>
  <c r="K5" i="40"/>
  <c r="AA4" i="38"/>
  <c r="AE4" i="38"/>
  <c r="AI4" i="38"/>
  <c r="AM4" i="38"/>
  <c r="AA7" i="38"/>
  <c r="AE7" i="38"/>
  <c r="AI7" i="38"/>
  <c r="AM7" i="38"/>
  <c r="Z9" i="38"/>
  <c r="AD9" i="38"/>
  <c r="AH9" i="38"/>
  <c r="AL9" i="38"/>
  <c r="AP9" i="38"/>
  <c r="Z10" i="38"/>
  <c r="AD10" i="38"/>
  <c r="AH10" i="38"/>
  <c r="AL10" i="38"/>
  <c r="AP10" i="38"/>
  <c r="Z11" i="38"/>
  <c r="AD11" i="38"/>
  <c r="AH11" i="38"/>
  <c r="AL11" i="38"/>
  <c r="AP11" i="38"/>
  <c r="AB13" i="38"/>
  <c r="AF13" i="38"/>
  <c r="AJ13" i="38"/>
  <c r="AN13" i="38"/>
  <c r="Z4" i="38"/>
  <c r="AD4" i="38"/>
  <c r="AH4" i="38"/>
  <c r="AL4" i="38"/>
  <c r="AP4" i="38"/>
  <c r="Z5" i="38"/>
  <c r="AD5" i="38"/>
  <c r="AH5" i="38"/>
  <c r="AL5" i="38"/>
  <c r="AP5" i="38"/>
  <c r="Z6" i="38"/>
  <c r="AD6" i="38"/>
  <c r="AH6" i="38"/>
  <c r="AL6" i="38"/>
  <c r="AP6" i="38"/>
  <c r="Z7" i="38"/>
  <c r="AD7" i="38"/>
  <c r="AH7" i="38"/>
  <c r="AL7" i="38"/>
  <c r="AP7" i="38"/>
  <c r="Y9" i="38"/>
  <c r="AC9" i="38"/>
  <c r="AG9" i="38"/>
  <c r="AK9" i="38"/>
  <c r="AO9" i="38"/>
  <c r="Y10" i="38"/>
  <c r="AC10" i="38"/>
  <c r="AG10" i="38"/>
  <c r="AK10" i="38"/>
  <c r="AO10" i="38"/>
  <c r="Y11" i="38"/>
  <c r="AC11" i="38"/>
  <c r="AG11" i="38"/>
  <c r="AK11" i="38"/>
  <c r="AO11" i="38"/>
  <c r="AA13" i="38"/>
  <c r="AE13" i="38"/>
  <c r="AI13" i="38"/>
  <c r="AM13" i="38"/>
  <c r="AA6" i="38"/>
  <c r="AE6" i="38"/>
  <c r="AI6" i="38"/>
  <c r="AM6" i="38"/>
  <c r="AB5" i="38"/>
  <c r="AF5" i="38"/>
  <c r="AJ5" i="38"/>
  <c r="AN5" i="38"/>
  <c r="AB6" i="38"/>
  <c r="AF6" i="38"/>
  <c r="AJ6" i="38"/>
  <c r="AN6" i="38"/>
  <c r="AB7" i="38"/>
  <c r="AF7" i="38"/>
  <c r="AJ7" i="38"/>
  <c r="AN7" i="38"/>
  <c r="AA9" i="38"/>
  <c r="AE9" i="38"/>
  <c r="AI9" i="38"/>
  <c r="AM9" i="38"/>
  <c r="AA10" i="38"/>
  <c r="AE10" i="38"/>
  <c r="AI10" i="38"/>
  <c r="AM10" i="38"/>
  <c r="AA11" i="38"/>
  <c r="AE11" i="38"/>
  <c r="AI11" i="38"/>
  <c r="AM11" i="38"/>
  <c r="AC13" i="38"/>
  <c r="AG13" i="38"/>
  <c r="AK13" i="38"/>
  <c r="AO13" i="38"/>
  <c r="Y14" i="38"/>
  <c r="Y15" i="38"/>
  <c r="AA5" i="38"/>
  <c r="AE5" i="38"/>
  <c r="AI5" i="38"/>
  <c r="AM5" i="38"/>
  <c r="AB4" i="38"/>
  <c r="AF4" i="38"/>
  <c r="AJ4" i="38"/>
  <c r="AN4" i="38"/>
  <c r="Y4" i="38"/>
  <c r="AC4" i="38"/>
  <c r="AG4" i="38"/>
  <c r="AK4" i="38"/>
  <c r="AO4" i="38"/>
  <c r="Y5" i="38"/>
  <c r="AC5" i="38"/>
  <c r="AG5" i="38"/>
  <c r="AK5" i="38"/>
  <c r="AO5" i="38"/>
  <c r="Y6" i="38"/>
  <c r="AC6" i="38"/>
  <c r="AG6" i="38"/>
  <c r="AK6" i="38"/>
  <c r="AO6" i="38"/>
  <c r="Y7" i="38"/>
  <c r="AC7" i="38"/>
  <c r="AG7" i="38"/>
  <c r="AK7" i="38"/>
  <c r="AO7" i="38"/>
  <c r="AB9" i="38"/>
  <c r="AF9" i="38"/>
  <c r="AJ9" i="38"/>
  <c r="AN9" i="38"/>
  <c r="AB10" i="38"/>
  <c r="AF10" i="38"/>
  <c r="AJ10" i="38"/>
  <c r="AN10" i="38"/>
  <c r="AB11" i="38"/>
  <c r="AF11" i="38"/>
  <c r="AJ11" i="38"/>
  <c r="AN11" i="38"/>
  <c r="Z13" i="38"/>
  <c r="AD13" i="38"/>
  <c r="AH13" i="38"/>
  <c r="AL13" i="38"/>
  <c r="N4" i="36"/>
  <c r="I12" i="36"/>
  <c r="L12" i="36" s="1"/>
  <c r="J13" i="36"/>
  <c r="N13" i="36" s="1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K7" i="36"/>
  <c r="K5" i="36"/>
  <c r="O5" i="36" s="1"/>
  <c r="I6" i="36"/>
  <c r="K16" i="36"/>
  <c r="N16" i="36" s="1"/>
  <c r="K12" i="36"/>
  <c r="N12" i="36" s="1"/>
  <c r="J9" i="36"/>
  <c r="M9" i="36" s="1"/>
  <c r="P9" i="36" s="1"/>
  <c r="J7" i="36"/>
  <c r="J5" i="36"/>
  <c r="I4" i="36"/>
  <c r="L4" i="36" s="1"/>
  <c r="I13" i="36"/>
  <c r="L13" i="36" s="1"/>
  <c r="O13" i="36" s="1"/>
  <c r="P10" i="36"/>
  <c r="S10" i="36" s="1"/>
  <c r="P14" i="36"/>
  <c r="Q14" i="36"/>
  <c r="P8" i="36"/>
  <c r="Q8" i="36"/>
  <c r="R15" i="36"/>
  <c r="O12" i="36"/>
  <c r="O8" i="36"/>
  <c r="S8" i="36" s="1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16" i="32"/>
  <c r="S39" i="32"/>
  <c r="S30" i="32"/>
  <c r="U32" i="32"/>
  <c r="Q34" i="32"/>
  <c r="S32" i="32"/>
  <c r="O34" i="32"/>
  <c r="S22" i="32"/>
  <c r="T10" i="36" l="1"/>
  <c r="X10" i="36" s="1"/>
  <c r="P15" i="36"/>
  <c r="T15" i="36" s="1"/>
  <c r="Q16" i="36"/>
  <c r="T16" i="36" s="1"/>
  <c r="N7" i="36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S15" i="36"/>
  <c r="W15" i="36" s="1"/>
  <c r="V10" i="36"/>
  <c r="W10" i="36"/>
  <c r="R12" i="36"/>
  <c r="S38" i="32"/>
  <c r="U39" i="32"/>
  <c r="Q9" i="36" l="1"/>
  <c r="U9" i="36" s="1"/>
  <c r="W16" i="36"/>
  <c r="U13" i="36"/>
  <c r="R16" i="36"/>
  <c r="P13" i="36"/>
  <c r="S13" i="36" s="1"/>
  <c r="V13" i="36" s="1"/>
  <c r="Y13" i="36" s="1"/>
  <c r="O7" i="36"/>
  <c r="P7" i="36"/>
  <c r="O11" i="36"/>
  <c r="P11" i="36"/>
  <c r="T11" i="36" s="1"/>
  <c r="Z8" i="36"/>
  <c r="T7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X4" i="36" l="1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K65" i="40" l="1"/>
  <c r="K67" i="40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A38" i="6" l="1"/>
  <c r="A43" i="6"/>
  <c r="A44" i="6"/>
  <c r="A55" i="6"/>
  <c r="E5" i="6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4" i="5"/>
  <c r="AC15" i="5"/>
  <c r="AC22" i="5"/>
  <c r="AC29" i="5"/>
  <c r="AC37" i="5"/>
  <c r="BG33" i="4"/>
  <c r="BG34" i="4"/>
  <c r="BG35" i="4"/>
  <c r="A27" i="4"/>
  <c r="A28" i="4"/>
  <c r="BG28" i="4" s="1"/>
  <c r="A29" i="4"/>
  <c r="BG29" i="4" s="1"/>
  <c r="A30" i="4"/>
  <c r="BG30" i="4" s="1"/>
  <c r="A31" i="4"/>
  <c r="BG31" i="4" s="1"/>
  <c r="A32" i="4"/>
  <c r="BG32" i="4" s="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8" i="31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A52" i="31" l="1"/>
  <c r="A51" i="31"/>
  <c r="A50" i="31"/>
  <c r="A49" i="31"/>
  <c r="A46" i="31"/>
  <c r="A45" i="31"/>
  <c r="A44" i="31"/>
  <c r="A43" i="31"/>
  <c r="A42" i="31"/>
  <c r="A41" i="31"/>
  <c r="A40" i="31"/>
  <c r="A39" i="31"/>
  <c r="A38" i="31"/>
  <c r="A37" i="31"/>
  <c r="A35" i="31"/>
  <c r="A34" i="31"/>
  <c r="A33" i="31"/>
  <c r="A29" i="31"/>
  <c r="A28" i="31"/>
  <c r="A27" i="31"/>
  <c r="A26" i="31"/>
  <c r="A25" i="31"/>
  <c r="A24" i="31"/>
  <c r="A23" i="31"/>
  <c r="A7" i="31"/>
  <c r="A6" i="31"/>
  <c r="A5" i="31"/>
  <c r="A4" i="31"/>
  <c r="BG1" i="3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4" i="5"/>
  <c r="AI14" i="5"/>
  <c r="AL14" i="5"/>
  <c r="AO14" i="5"/>
  <c r="AR14" i="5"/>
  <c r="AU14" i="5"/>
  <c r="AX14" i="5"/>
  <c r="AF15" i="5"/>
  <c r="AI15" i="5"/>
  <c r="AL15" i="5"/>
  <c r="AO15" i="5"/>
  <c r="AR15" i="5"/>
  <c r="AU15" i="5"/>
  <c r="AX15" i="5"/>
  <c r="AF22" i="5"/>
  <c r="AI22" i="5"/>
  <c r="AL22" i="5"/>
  <c r="AO22" i="5"/>
  <c r="AR22" i="5"/>
  <c r="AU22" i="5"/>
  <c r="AX22" i="5"/>
  <c r="AF29" i="5"/>
  <c r="AI29" i="5"/>
  <c r="AL29" i="5"/>
  <c r="AO29" i="5"/>
  <c r="AR29" i="5"/>
  <c r="AU29" i="5"/>
  <c r="AX29" i="5"/>
  <c r="AF37" i="5"/>
  <c r="AI37" i="5"/>
  <c r="AL37" i="5"/>
  <c r="AO37" i="5"/>
  <c r="AR37" i="5"/>
  <c r="AU37" i="5"/>
  <c r="AX37" i="5"/>
  <c r="AF42" i="5"/>
  <c r="AI42" i="5"/>
  <c r="AL42" i="5"/>
  <c r="AO42" i="5"/>
  <c r="AR42" i="5"/>
  <c r="AU42" i="5"/>
  <c r="AX42" i="5"/>
  <c r="AC1" i="5"/>
  <c r="Y23" i="28"/>
  <c r="AB23" i="28"/>
  <c r="AC23" i="28"/>
  <c r="AD23" i="28"/>
  <c r="AH23" i="28"/>
  <c r="AI23" i="28"/>
  <c r="AJ23" i="28"/>
  <c r="AK23" i="28"/>
  <c r="AL23" i="28"/>
  <c r="BS12" i="31" l="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S52" i="31"/>
  <c r="CE52" i="31"/>
  <c r="CQ52" i="31"/>
  <c r="DC52" i="31"/>
  <c r="BG52" i="31"/>
  <c r="BJ52" i="31"/>
  <c r="BV52" i="31"/>
  <c r="CH52" i="31"/>
  <c r="CT52" i="31"/>
  <c r="DF52" i="31"/>
  <c r="BM52" i="31"/>
  <c r="BY52" i="31"/>
  <c r="CK52" i="31"/>
  <c r="CW52" i="31"/>
  <c r="BP52" i="31"/>
  <c r="CB52" i="31"/>
  <c r="CN52" i="31"/>
  <c r="CZ52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S27" i="31"/>
  <c r="CE27" i="31"/>
  <c r="CQ27" i="31"/>
  <c r="DC27" i="31"/>
  <c r="BJ27" i="31"/>
  <c r="BV27" i="31"/>
  <c r="CH27" i="31"/>
  <c r="CT27" i="31"/>
  <c r="DF27" i="31"/>
  <c r="BM27" i="31"/>
  <c r="BY27" i="31"/>
  <c r="CK27" i="31"/>
  <c r="CW27" i="31"/>
  <c r="BP27" i="31"/>
  <c r="CB27" i="31"/>
  <c r="CN27" i="31"/>
  <c r="CZ27" i="31"/>
  <c r="BG27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35" i="31"/>
  <c r="CE35" i="31"/>
  <c r="CQ35" i="31"/>
  <c r="DC35" i="31"/>
  <c r="BJ35" i="31"/>
  <c r="BV35" i="31"/>
  <c r="CH35" i="31"/>
  <c r="CT35" i="31"/>
  <c r="DF35" i="31"/>
  <c r="BM35" i="31"/>
  <c r="BY35" i="31"/>
  <c r="CK35" i="31"/>
  <c r="CW35" i="31"/>
  <c r="BP35" i="31"/>
  <c r="CB35" i="31"/>
  <c r="CN35" i="31"/>
  <c r="CZ35" i="31"/>
  <c r="BG35" i="31"/>
  <c r="BP40" i="31"/>
  <c r="CB40" i="31"/>
  <c r="CN40" i="31"/>
  <c r="CZ40" i="31"/>
  <c r="BS40" i="31"/>
  <c r="CE40" i="31"/>
  <c r="BJ40" i="31"/>
  <c r="BV40" i="31"/>
  <c r="CH40" i="31"/>
  <c r="CT40" i="31"/>
  <c r="DF40" i="31"/>
  <c r="BY40" i="31"/>
  <c r="DC40" i="31"/>
  <c r="BG40" i="31"/>
  <c r="CK40" i="31"/>
  <c r="CQ40" i="31"/>
  <c r="BM40" i="31"/>
  <c r="CW40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29" i="31"/>
  <c r="BY29" i="31"/>
  <c r="CK29" i="31"/>
  <c r="CW29" i="31"/>
  <c r="BP29" i="31"/>
  <c r="CB29" i="31"/>
  <c r="CN29" i="31"/>
  <c r="CZ29" i="31"/>
  <c r="BS29" i="31"/>
  <c r="CE29" i="31"/>
  <c r="CQ29" i="31"/>
  <c r="DC29" i="31"/>
  <c r="BJ29" i="31"/>
  <c r="BV29" i="31"/>
  <c r="CH29" i="31"/>
  <c r="CT29" i="31"/>
  <c r="DF29" i="31"/>
  <c r="BG29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A6" i="30"/>
  <c r="Q6" i="30" s="1"/>
  <c r="A4" i="30"/>
  <c r="N4" i="30" s="1"/>
  <c r="N5" i="30"/>
  <c r="Q6" i="29"/>
  <c r="T6" i="29"/>
  <c r="Q9" i="29"/>
  <c r="T9" i="29"/>
  <c r="N6" i="29"/>
  <c r="N9" i="29"/>
  <c r="A10" i="29"/>
  <c r="T10" i="29" s="1"/>
  <c r="A8" i="29"/>
  <c r="T8" i="29" s="1"/>
  <c r="A7" i="29"/>
  <c r="N7" i="29" s="1"/>
  <c r="A5" i="29"/>
  <c r="N5" i="29" s="1"/>
  <c r="A4" i="29"/>
  <c r="Q4" i="29" s="1"/>
  <c r="N1" i="29"/>
  <c r="Q8" i="29" l="1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CN4" i="11"/>
  <c r="CQ4" i="11"/>
  <c r="CT4" i="11"/>
  <c r="CW4" i="11"/>
  <c r="CZ4" i="11"/>
  <c r="DC4" i="11"/>
  <c r="DF4" i="11"/>
  <c r="BS8" i="11"/>
  <c r="CN8" i="11"/>
  <c r="CQ8" i="11"/>
  <c r="CT8" i="11"/>
  <c r="CW8" i="11"/>
  <c r="CZ8" i="11"/>
  <c r="DC8" i="11"/>
  <c r="DF8" i="11"/>
  <c r="BP9" i="11"/>
  <c r="CN9" i="11"/>
  <c r="CQ9" i="11"/>
  <c r="CT9" i="11"/>
  <c r="CW9" i="11"/>
  <c r="CZ9" i="11"/>
  <c r="DC9" i="11"/>
  <c r="DF9" i="11"/>
  <c r="BJ13" i="11"/>
  <c r="BM13" i="11"/>
  <c r="BP13" i="11"/>
  <c r="BS13" i="11"/>
  <c r="BV13" i="11"/>
  <c r="BY13" i="11"/>
  <c r="CB13" i="11"/>
  <c r="CE13" i="11"/>
  <c r="CH13" i="11"/>
  <c r="CK13" i="11"/>
  <c r="CN13" i="11"/>
  <c r="CQ13" i="11"/>
  <c r="CT13" i="11"/>
  <c r="CW13" i="11"/>
  <c r="CZ13" i="11"/>
  <c r="DC13" i="11"/>
  <c r="DF13" i="11"/>
  <c r="BJ14" i="11"/>
  <c r="CH14" i="11"/>
  <c r="CN14" i="11"/>
  <c r="CQ14" i="11"/>
  <c r="CT14" i="11"/>
  <c r="CW14" i="11"/>
  <c r="CZ14" i="11"/>
  <c r="DC14" i="11"/>
  <c r="DF14" i="11"/>
  <c r="CE18" i="11"/>
  <c r="CN18" i="11"/>
  <c r="CQ18" i="11"/>
  <c r="CT18" i="11"/>
  <c r="CW18" i="11"/>
  <c r="CZ18" i="11"/>
  <c r="DC18" i="11"/>
  <c r="DF18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13" i="11"/>
  <c r="BG19" i="11"/>
  <c r="BG1" i="11"/>
  <c r="BY8" i="11" s="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BG18" i="11" l="1"/>
  <c r="CB18" i="11"/>
  <c r="CE14" i="11"/>
  <c r="CK9" i="11"/>
  <c r="BM9" i="11"/>
  <c r="BP8" i="11"/>
  <c r="BG14" i="11"/>
  <c r="BY18" i="11"/>
  <c r="CB14" i="11"/>
  <c r="CH9" i="11"/>
  <c r="BJ9" i="11"/>
  <c r="CK8" i="11"/>
  <c r="BM8" i="11"/>
  <c r="BV18" i="11"/>
  <c r="BY14" i="11"/>
  <c r="CE9" i="11"/>
  <c r="CH8" i="11"/>
  <c r="BJ8" i="11"/>
  <c r="BG9" i="11"/>
  <c r="BS18" i="11"/>
  <c r="BV14" i="11"/>
  <c r="CB9" i="11"/>
  <c r="CE8" i="11"/>
  <c r="BG8" i="11"/>
  <c r="BP18" i="11"/>
  <c r="BS14" i="11"/>
  <c r="BY9" i="11"/>
  <c r="CB8" i="11"/>
  <c r="CK18" i="11"/>
  <c r="BM18" i="11"/>
  <c r="BP14" i="11"/>
  <c r="BV9" i="11"/>
  <c r="CB4" i="11"/>
  <c r="CE4" i="11"/>
  <c r="BJ4" i="11"/>
  <c r="CH4" i="11"/>
  <c r="BM4" i="11"/>
  <c r="CK4" i="11"/>
  <c r="BP4" i="11"/>
  <c r="BG4" i="11"/>
  <c r="BS4" i="11"/>
  <c r="BV4" i="11"/>
  <c r="BY4" i="11"/>
  <c r="CH18" i="11"/>
  <c r="BJ18" i="11"/>
  <c r="CK14" i="11"/>
  <c r="BM14" i="11"/>
  <c r="BS9" i="11"/>
  <c r="BV8" i="11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T18" i="7"/>
  <c r="CT18" i="7"/>
  <c r="CW18" i="7"/>
  <c r="CZ18" i="7"/>
  <c r="DC18" i="7"/>
  <c r="DF18" i="7"/>
  <c r="EW20" i="7"/>
  <c r="EW21" i="7"/>
  <c r="BG10" i="7"/>
  <c r="BG11" i="7"/>
  <c r="BG18" i="7"/>
  <c r="ET4" i="7"/>
  <c r="EW7" i="7"/>
  <c r="ES10" i="7"/>
  <c r="EW10" i="7"/>
  <c r="EV11" i="7"/>
  <c r="EW11" i="7"/>
  <c r="ET12" i="7"/>
  <c r="EW12" i="7"/>
  <c r="EW15" i="7"/>
  <c r="ET16" i="7"/>
  <c r="ER18" i="7"/>
  <c r="EU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Y17" i="28" l="1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Y39" i="28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Y26" i="28"/>
  <c r="AG26" i="28"/>
  <c r="X27" i="28"/>
  <c r="AF27" i="28"/>
  <c r="AN27" i="28"/>
  <c r="AE28" i="28"/>
  <c r="AM28" i="28"/>
  <c r="AD29" i="28"/>
  <c r="AL29" i="28"/>
  <c r="AC30" i="28"/>
  <c r="AK30" i="28"/>
  <c r="AB31" i="28"/>
  <c r="AJ31" i="28"/>
  <c r="Z33" i="28"/>
  <c r="AG34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D26" i="28"/>
  <c r="AC27" i="28"/>
  <c r="AB28" i="28"/>
  <c r="AA29" i="28"/>
  <c r="Z30" i="28"/>
  <c r="Y31" i="28"/>
  <c r="AM33" i="28"/>
  <c r="X40" i="28"/>
  <c r="AA45" i="28"/>
  <c r="W27" i="28"/>
  <c r="AA25" i="28"/>
  <c r="AI25" i="28"/>
  <c r="Z26" i="28"/>
  <c r="AH26" i="28"/>
  <c r="Y27" i="28"/>
  <c r="AG27" i="28"/>
  <c r="X28" i="28"/>
  <c r="AF28" i="28"/>
  <c r="AN28" i="28"/>
  <c r="AE29" i="28"/>
  <c r="AM29" i="28"/>
  <c r="AD30" i="28"/>
  <c r="AL30" i="28"/>
  <c r="AC31" i="28"/>
  <c r="AK31" i="28"/>
  <c r="AA33" i="28"/>
  <c r="Z34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B26" i="28"/>
  <c r="AJ26" i="28"/>
  <c r="AA27" i="28"/>
  <c r="AI27" i="28"/>
  <c r="Z28" i="28"/>
  <c r="AH28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W26" i="28"/>
  <c r="AH38" i="28"/>
  <c r="AF40" i="28"/>
  <c r="AM41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L26" i="28"/>
  <c r="AK27" i="28"/>
  <c r="AJ28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A4" i="4" l="1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A5" i="8"/>
  <c r="A6" i="8"/>
  <c r="A7" i="8"/>
  <c r="A8" i="8"/>
  <c r="A9" i="8"/>
  <c r="A5" i="9"/>
  <c r="A6" i="9"/>
  <c r="A7" i="9"/>
  <c r="A8" i="9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4" i="14"/>
  <c r="A4" i="13"/>
  <c r="A4" i="12"/>
  <c r="A4" i="9"/>
  <c r="A4" i="8"/>
  <c r="A5" i="7"/>
  <c r="A6" i="7"/>
  <c r="A7" i="7"/>
  <c r="A8" i="7"/>
  <c r="A9" i="7"/>
  <c r="A4" i="7"/>
  <c r="A5" i="6"/>
  <c r="A6" i="6"/>
  <c r="BJ6" i="6" s="1"/>
  <c r="A7" i="6"/>
  <c r="BM7" i="6" s="1"/>
  <c r="A8" i="6"/>
  <c r="BP8" i="6" s="1"/>
  <c r="A9" i="6"/>
  <c r="A10" i="6"/>
  <c r="BV10" i="6" s="1"/>
  <c r="A11" i="6"/>
  <c r="BY11" i="6" s="1"/>
  <c r="A12" i="6"/>
  <c r="CB12" i="6" s="1"/>
  <c r="A13" i="6"/>
  <c r="CE13" i="6" s="1"/>
  <c r="A14" i="6"/>
  <c r="A15" i="6"/>
  <c r="A16" i="6"/>
  <c r="CT16" i="6" s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4" i="6"/>
  <c r="A5" i="5"/>
  <c r="AF5" i="5" s="1"/>
  <c r="A6" i="5"/>
  <c r="AI6" i="5" s="1"/>
  <c r="A7" i="5"/>
  <c r="AL7" i="5" s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4" i="5"/>
  <c r="AC4" i="5" s="1"/>
  <c r="A8" i="4"/>
  <c r="BG8" i="4" s="1"/>
  <c r="A9" i="4"/>
  <c r="BJ9" i="4" s="1"/>
  <c r="A10" i="4"/>
  <c r="BM10" i="4" s="1"/>
  <c r="A11" i="4"/>
  <c r="BP11" i="4" s="1"/>
  <c r="A12" i="4"/>
  <c r="BS12" i="4" s="1"/>
  <c r="A13" i="4"/>
  <c r="BV13" i="4" s="1"/>
  <c r="A14" i="4"/>
  <c r="BY14" i="4" s="1"/>
  <c r="A15" i="4"/>
  <c r="CB15" i="4" s="1"/>
  <c r="A16" i="4"/>
  <c r="CE16" i="4" s="1"/>
  <c r="A17" i="4"/>
  <c r="CH17" i="4" s="1"/>
  <c r="A18" i="4"/>
  <c r="CK18" i="4" s="1"/>
  <c r="A19" i="4"/>
  <c r="CN19" i="4" s="1"/>
  <c r="A20" i="4"/>
  <c r="CQ20" i="4" s="1"/>
  <c r="A21" i="4"/>
  <c r="CT21" i="4" s="1"/>
  <c r="A22" i="4"/>
  <c r="CW22" i="4" s="1"/>
  <c r="A23" i="4"/>
  <c r="CZ23" i="4" s="1"/>
  <c r="A24" i="4"/>
  <c r="DC24" i="4" s="1"/>
  <c r="A25" i="4"/>
  <c r="DF25" i="4" s="1"/>
  <c r="A26" i="4"/>
  <c r="A6" i="4"/>
  <c r="A7" i="4"/>
  <c r="A5" i="4"/>
  <c r="A53" i="4"/>
  <c r="A54" i="4"/>
  <c r="A55" i="4"/>
  <c r="A52" i="4"/>
  <c r="A41" i="4"/>
  <c r="A42" i="4"/>
  <c r="A43" i="4"/>
  <c r="A44" i="4"/>
  <c r="A45" i="4"/>
  <c r="A46" i="4"/>
  <c r="A47" i="4"/>
  <c r="A48" i="4"/>
  <c r="A49" i="4"/>
  <c r="A40" i="4"/>
  <c r="A37" i="4"/>
  <c r="A38" i="4"/>
  <c r="A36" i="4"/>
  <c r="H2" i="1"/>
  <c r="A14" i="17"/>
  <c r="A13" i="17"/>
  <c r="A14" i="16"/>
  <c r="A13" i="16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20" i="7"/>
  <c r="A21" i="7"/>
  <c r="A22" i="7"/>
  <c r="A23" i="7"/>
  <c r="A19" i="7"/>
  <c r="A13" i="7"/>
  <c r="A14" i="7"/>
  <c r="A15" i="7"/>
  <c r="A16" i="7"/>
  <c r="A17" i="7"/>
  <c r="A12" i="7"/>
  <c r="A57" i="6"/>
  <c r="A56" i="6"/>
  <c r="A45" i="6"/>
  <c r="A46" i="6"/>
  <c r="A47" i="6"/>
  <c r="A48" i="6"/>
  <c r="A49" i="6"/>
  <c r="A50" i="6"/>
  <c r="A51" i="6"/>
  <c r="A52" i="6"/>
  <c r="A53" i="6"/>
  <c r="A40" i="6"/>
  <c r="A41" i="6"/>
  <c r="A39" i="6"/>
  <c r="A39" i="5"/>
  <c r="A40" i="5"/>
  <c r="A41" i="5"/>
  <c r="A42" i="5"/>
  <c r="AC42" i="5" s="1"/>
  <c r="A43" i="5"/>
  <c r="A38" i="5"/>
  <c r="A31" i="5"/>
  <c r="A32" i="5"/>
  <c r="A33" i="5"/>
  <c r="A34" i="5"/>
  <c r="A35" i="5"/>
  <c r="A36" i="5"/>
  <c r="A30" i="5"/>
  <c r="A24" i="5"/>
  <c r="A25" i="5"/>
  <c r="A26" i="5"/>
  <c r="A27" i="5"/>
  <c r="A28" i="5"/>
  <c r="A23" i="5"/>
  <c r="Z13" i="16" l="1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2" i="7"/>
  <c r="CE12" i="7"/>
  <c r="CQ12" i="7"/>
  <c r="CZ12" i="7"/>
  <c r="BJ12" i="7"/>
  <c r="BV12" i="7"/>
  <c r="CH12" i="7"/>
  <c r="CT12" i="7"/>
  <c r="DC12" i="7"/>
  <c r="BM12" i="7"/>
  <c r="BY12" i="7"/>
  <c r="CK12" i="7"/>
  <c r="DF12" i="7"/>
  <c r="BP12" i="7"/>
  <c r="CB12" i="7"/>
  <c r="CN12" i="7"/>
  <c r="CW12" i="7"/>
  <c r="BG12" i="7"/>
  <c r="BP14" i="7"/>
  <c r="CB14" i="7"/>
  <c r="CN14" i="7"/>
  <c r="CW14" i="7"/>
  <c r="BS14" i="7"/>
  <c r="CE14" i="7"/>
  <c r="CQ14" i="7"/>
  <c r="CZ14" i="7"/>
  <c r="BJ14" i="7"/>
  <c r="BV14" i="7"/>
  <c r="CH14" i="7"/>
  <c r="DC14" i="7"/>
  <c r="BM14" i="7"/>
  <c r="BY14" i="7"/>
  <c r="CK14" i="7"/>
  <c r="CT14" i="7"/>
  <c r="DF14" i="7"/>
  <c r="BG14" i="7"/>
  <c r="BJ13" i="8"/>
  <c r="BV13" i="8"/>
  <c r="CH13" i="8"/>
  <c r="CT13" i="8"/>
  <c r="DF13" i="8"/>
  <c r="BM13" i="8"/>
  <c r="BY13" i="8"/>
  <c r="CK13" i="8"/>
  <c r="CW13" i="8"/>
  <c r="BP13" i="8"/>
  <c r="CB13" i="8"/>
  <c r="CN13" i="8"/>
  <c r="CZ13" i="8"/>
  <c r="BG13" i="8"/>
  <c r="BS13" i="8"/>
  <c r="CE13" i="8"/>
  <c r="CQ13" i="8"/>
  <c r="DC13" i="8"/>
  <c r="BM12" i="9"/>
  <c r="BY12" i="9"/>
  <c r="CK12" i="9"/>
  <c r="CW12" i="9"/>
  <c r="BP12" i="9"/>
  <c r="CB12" i="9"/>
  <c r="CN12" i="9"/>
  <c r="CZ12" i="9"/>
  <c r="BS12" i="9"/>
  <c r="CE12" i="9"/>
  <c r="CQ12" i="9"/>
  <c r="DC12" i="9"/>
  <c r="BG12" i="9"/>
  <c r="BJ12" i="9"/>
  <c r="BV12" i="9"/>
  <c r="CH12" i="9"/>
  <c r="CT12" i="9"/>
  <c r="DF12" i="9"/>
  <c r="BJ11" i="11"/>
  <c r="BV11" i="11"/>
  <c r="CH11" i="11"/>
  <c r="CT11" i="11"/>
  <c r="DF11" i="11"/>
  <c r="BM11" i="11"/>
  <c r="BY11" i="11"/>
  <c r="CK11" i="11"/>
  <c r="CW11" i="11"/>
  <c r="BP11" i="11"/>
  <c r="CB11" i="11"/>
  <c r="CN11" i="11"/>
  <c r="CZ11" i="11"/>
  <c r="BS11" i="11"/>
  <c r="CE11" i="11"/>
  <c r="CQ11" i="11"/>
  <c r="DC11" i="11"/>
  <c r="BG11" i="11"/>
  <c r="DC18" i="12"/>
  <c r="BJ18" i="12"/>
  <c r="BV18" i="12"/>
  <c r="CH18" i="12"/>
  <c r="CT18" i="12"/>
  <c r="DF18" i="12"/>
  <c r="BM18" i="12"/>
  <c r="BY18" i="12"/>
  <c r="CK18" i="12"/>
  <c r="CW18" i="12"/>
  <c r="BP18" i="12"/>
  <c r="CB18" i="12"/>
  <c r="CN18" i="12"/>
  <c r="CZ18" i="12"/>
  <c r="BS18" i="12"/>
  <c r="CE18" i="12"/>
  <c r="CQ18" i="12"/>
  <c r="BG18" i="12"/>
  <c r="BP12" i="13"/>
  <c r="CB12" i="13"/>
  <c r="CN12" i="13"/>
  <c r="CZ12" i="13"/>
  <c r="BS12" i="13"/>
  <c r="CE12" i="13"/>
  <c r="CQ12" i="13"/>
  <c r="DC12" i="13"/>
  <c r="BJ12" i="13"/>
  <c r="CH12" i="13"/>
  <c r="DF12" i="13"/>
  <c r="BM12" i="13"/>
  <c r="CK12" i="13"/>
  <c r="BV12" i="13"/>
  <c r="CT12" i="13"/>
  <c r="BY12" i="13"/>
  <c r="CW12" i="13"/>
  <c r="BG12" i="13"/>
  <c r="BJ18" i="13"/>
  <c r="BV18" i="13"/>
  <c r="CH18" i="13"/>
  <c r="CT18" i="13"/>
  <c r="DF18" i="13"/>
  <c r="BM18" i="13"/>
  <c r="BY18" i="13"/>
  <c r="CK18" i="13"/>
  <c r="CW18" i="13"/>
  <c r="BP18" i="13"/>
  <c r="CN18" i="13"/>
  <c r="BS18" i="13"/>
  <c r="CQ18" i="13"/>
  <c r="BG18" i="13"/>
  <c r="CB18" i="13"/>
  <c r="CZ18" i="13"/>
  <c r="CE18" i="13"/>
  <c r="DC18" i="13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33" i="5"/>
  <c r="AF33" i="5"/>
  <c r="AR33" i="5"/>
  <c r="AI33" i="5"/>
  <c r="AU33" i="5"/>
  <c r="AL33" i="5"/>
  <c r="AX33" i="5"/>
  <c r="AO33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7" i="7"/>
  <c r="BV17" i="7"/>
  <c r="CH17" i="7"/>
  <c r="CT17" i="7"/>
  <c r="DF17" i="7"/>
  <c r="BM17" i="7"/>
  <c r="BY17" i="7"/>
  <c r="CK17" i="7"/>
  <c r="CW17" i="7"/>
  <c r="BP17" i="7"/>
  <c r="CB17" i="7"/>
  <c r="CN17" i="7"/>
  <c r="CZ17" i="7"/>
  <c r="BS17" i="7"/>
  <c r="CE17" i="7"/>
  <c r="CQ17" i="7"/>
  <c r="DC17" i="7"/>
  <c r="BG17" i="7"/>
  <c r="BM13" i="7"/>
  <c r="BY13" i="7"/>
  <c r="CK13" i="7"/>
  <c r="CT13" i="7"/>
  <c r="DC13" i="7"/>
  <c r="BP13" i="7"/>
  <c r="CB13" i="7"/>
  <c r="CN13" i="7"/>
  <c r="DF13" i="7"/>
  <c r="BS13" i="7"/>
  <c r="CE13" i="7"/>
  <c r="CQ13" i="7"/>
  <c r="CW13" i="7"/>
  <c r="BJ13" i="7"/>
  <c r="BV13" i="7"/>
  <c r="CH13" i="7"/>
  <c r="CZ13" i="7"/>
  <c r="BG13" i="7"/>
  <c r="BM21" i="7"/>
  <c r="BY21" i="7"/>
  <c r="CK21" i="7"/>
  <c r="BP21" i="7"/>
  <c r="CB21" i="7"/>
  <c r="BS21" i="7"/>
  <c r="CE21" i="7"/>
  <c r="CQ21" i="7"/>
  <c r="CW21" i="7"/>
  <c r="BJ21" i="7"/>
  <c r="BV21" i="7"/>
  <c r="CH21" i="7"/>
  <c r="CZ21" i="7"/>
  <c r="CN21" i="7"/>
  <c r="DC21" i="7"/>
  <c r="BG21" i="7"/>
  <c r="CT21" i="7"/>
  <c r="DF21" i="7"/>
  <c r="BM12" i="8"/>
  <c r="BY12" i="8"/>
  <c r="CK12" i="8"/>
  <c r="CW12" i="8"/>
  <c r="BP12" i="8"/>
  <c r="CB12" i="8"/>
  <c r="CN12" i="8"/>
  <c r="CZ12" i="8"/>
  <c r="BG12" i="8"/>
  <c r="BS12" i="8"/>
  <c r="CE12" i="8"/>
  <c r="CQ12" i="8"/>
  <c r="DC12" i="8"/>
  <c r="BJ12" i="8"/>
  <c r="BV12" i="8"/>
  <c r="CH12" i="8"/>
  <c r="CT12" i="8"/>
  <c r="DF12" i="8"/>
  <c r="BS18" i="8"/>
  <c r="CE18" i="8"/>
  <c r="CQ18" i="8"/>
  <c r="DC18" i="8"/>
  <c r="BJ18" i="8"/>
  <c r="BV18" i="8"/>
  <c r="CH18" i="8"/>
  <c r="CT18" i="8"/>
  <c r="DF18" i="8"/>
  <c r="BM18" i="8"/>
  <c r="BY18" i="8"/>
  <c r="CK18" i="8"/>
  <c r="CW18" i="8"/>
  <c r="BP18" i="8"/>
  <c r="CB18" i="8"/>
  <c r="CN18" i="8"/>
  <c r="CZ18" i="8"/>
  <c r="BG18" i="8"/>
  <c r="BP11" i="9"/>
  <c r="CB11" i="9"/>
  <c r="CN11" i="9"/>
  <c r="CZ11" i="9"/>
  <c r="BS11" i="9"/>
  <c r="CE11" i="9"/>
  <c r="CQ11" i="9"/>
  <c r="DC11" i="9"/>
  <c r="BG11" i="9"/>
  <c r="BJ11" i="9"/>
  <c r="BV11" i="9"/>
  <c r="CH11" i="9"/>
  <c r="CT11" i="9"/>
  <c r="DF11" i="9"/>
  <c r="BM11" i="9"/>
  <c r="BY11" i="9"/>
  <c r="CK11" i="9"/>
  <c r="CW11" i="9"/>
  <c r="BJ17" i="9"/>
  <c r="BV17" i="9"/>
  <c r="CH17" i="9"/>
  <c r="CT17" i="9"/>
  <c r="DF17" i="9"/>
  <c r="BM17" i="9"/>
  <c r="BY17" i="9"/>
  <c r="CK17" i="9"/>
  <c r="CW17" i="9"/>
  <c r="BP17" i="9"/>
  <c r="CB17" i="9"/>
  <c r="CN17" i="9"/>
  <c r="CZ17" i="9"/>
  <c r="BS17" i="9"/>
  <c r="CE17" i="9"/>
  <c r="CQ17" i="9"/>
  <c r="DC17" i="9"/>
  <c r="BG17" i="9"/>
  <c r="BP23" i="9"/>
  <c r="CB23" i="9"/>
  <c r="CN23" i="9"/>
  <c r="CZ23" i="9"/>
  <c r="BS23" i="9"/>
  <c r="CE23" i="9"/>
  <c r="CQ23" i="9"/>
  <c r="DC23" i="9"/>
  <c r="BG23" i="9"/>
  <c r="BJ23" i="9"/>
  <c r="BV23" i="9"/>
  <c r="CH23" i="9"/>
  <c r="CT23" i="9"/>
  <c r="DF23" i="9"/>
  <c r="BM23" i="9"/>
  <c r="BY23" i="9"/>
  <c r="CK23" i="9"/>
  <c r="CW23" i="9"/>
  <c r="BS15" i="11"/>
  <c r="CE15" i="11"/>
  <c r="CQ15" i="11"/>
  <c r="DC15" i="11"/>
  <c r="BJ15" i="11"/>
  <c r="BV15" i="11"/>
  <c r="CH15" i="11"/>
  <c r="CT15" i="11"/>
  <c r="DF15" i="11"/>
  <c r="BM15" i="11"/>
  <c r="BY15" i="11"/>
  <c r="CK15" i="11"/>
  <c r="CW15" i="11"/>
  <c r="BP15" i="11"/>
  <c r="CB15" i="11"/>
  <c r="CN15" i="11"/>
  <c r="CZ15" i="11"/>
  <c r="BG15" i="11"/>
  <c r="BJ22" i="11"/>
  <c r="BV22" i="11"/>
  <c r="CH22" i="11"/>
  <c r="CT22" i="11"/>
  <c r="DF22" i="11"/>
  <c r="BM22" i="11"/>
  <c r="BY22" i="11"/>
  <c r="CK22" i="11"/>
  <c r="CW22" i="11"/>
  <c r="BP22" i="11"/>
  <c r="CB22" i="11"/>
  <c r="CN22" i="11"/>
  <c r="CZ22" i="11"/>
  <c r="BG22" i="11"/>
  <c r="BS22" i="11"/>
  <c r="CE22" i="11"/>
  <c r="CQ22" i="11"/>
  <c r="DC22" i="11"/>
  <c r="DC17" i="12"/>
  <c r="BM17" i="12"/>
  <c r="BY17" i="12"/>
  <c r="CK17" i="12"/>
  <c r="DF17" i="12"/>
  <c r="BP17" i="12"/>
  <c r="CB17" i="12"/>
  <c r="CN17" i="12"/>
  <c r="CW17" i="12"/>
  <c r="BS17" i="12"/>
  <c r="CE17" i="12"/>
  <c r="CQ17" i="12"/>
  <c r="BG17" i="12"/>
  <c r="CZ17" i="12"/>
  <c r="BJ17" i="12"/>
  <c r="BV17" i="12"/>
  <c r="CH17" i="12"/>
  <c r="CT17" i="12"/>
  <c r="DC20" i="12"/>
  <c r="BP20" i="12"/>
  <c r="CB20" i="12"/>
  <c r="CN20" i="12"/>
  <c r="DF20" i="12"/>
  <c r="BS20" i="12"/>
  <c r="CE20" i="12"/>
  <c r="CQ20" i="12"/>
  <c r="BG20" i="12"/>
  <c r="CW20" i="12"/>
  <c r="BJ20" i="12"/>
  <c r="BV20" i="12"/>
  <c r="CH20" i="12"/>
  <c r="CT20" i="12"/>
  <c r="CZ20" i="12"/>
  <c r="BM20" i="12"/>
  <c r="BY20" i="12"/>
  <c r="CK20" i="12"/>
  <c r="DC22" i="12"/>
  <c r="BJ22" i="12"/>
  <c r="BV22" i="12"/>
  <c r="CH22" i="12"/>
  <c r="CT22" i="12"/>
  <c r="DF22" i="12"/>
  <c r="BM22" i="12"/>
  <c r="BY22" i="12"/>
  <c r="CK22" i="12"/>
  <c r="CW22" i="12"/>
  <c r="BP22" i="12"/>
  <c r="CB22" i="12"/>
  <c r="CN22" i="12"/>
  <c r="CZ22" i="12"/>
  <c r="BS22" i="12"/>
  <c r="CE22" i="12"/>
  <c r="CQ22" i="12"/>
  <c r="BG22" i="12"/>
  <c r="BS15" i="13"/>
  <c r="CE15" i="13"/>
  <c r="CQ15" i="13"/>
  <c r="DC15" i="13"/>
  <c r="BJ15" i="13"/>
  <c r="BV15" i="13"/>
  <c r="CH15" i="13"/>
  <c r="CT15" i="13"/>
  <c r="DF15" i="13"/>
  <c r="BY15" i="13"/>
  <c r="CW15" i="13"/>
  <c r="CB15" i="13"/>
  <c r="CZ15" i="13"/>
  <c r="BM15" i="13"/>
  <c r="CK15" i="13"/>
  <c r="BG15" i="13"/>
  <c r="BP15" i="13"/>
  <c r="CN15" i="13"/>
  <c r="BJ22" i="13"/>
  <c r="BV22" i="13"/>
  <c r="CH22" i="13"/>
  <c r="CT22" i="13"/>
  <c r="DF22" i="13"/>
  <c r="BM22" i="13"/>
  <c r="BY22" i="13"/>
  <c r="CK22" i="13"/>
  <c r="CW22" i="13"/>
  <c r="BG22" i="13"/>
  <c r="BP22" i="13"/>
  <c r="CB22" i="13"/>
  <c r="CN22" i="13"/>
  <c r="CZ22" i="13"/>
  <c r="BS22" i="13"/>
  <c r="CE22" i="13"/>
  <c r="CQ22" i="13"/>
  <c r="DC22" i="13"/>
  <c r="BP24" i="13"/>
  <c r="CB24" i="13"/>
  <c r="CN24" i="13"/>
  <c r="CZ24" i="13"/>
  <c r="BS24" i="13"/>
  <c r="CE24" i="13"/>
  <c r="CQ24" i="13"/>
  <c r="DC24" i="13"/>
  <c r="BJ24" i="13"/>
  <c r="BV24" i="13"/>
  <c r="CH24" i="13"/>
  <c r="CT24" i="13"/>
  <c r="DF24" i="13"/>
  <c r="BM24" i="13"/>
  <c r="BY24" i="13"/>
  <c r="CK24" i="13"/>
  <c r="CW24" i="13"/>
  <c r="BG24" i="13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M43" i="4"/>
  <c r="BY43" i="4"/>
  <c r="CK43" i="4"/>
  <c r="CW43" i="4"/>
  <c r="BP43" i="4"/>
  <c r="CB43" i="4"/>
  <c r="CN43" i="4"/>
  <c r="CZ43" i="4"/>
  <c r="BG43" i="4"/>
  <c r="BS43" i="4"/>
  <c r="CE43" i="4"/>
  <c r="CQ43" i="4"/>
  <c r="DC43" i="4"/>
  <c r="BJ43" i="4"/>
  <c r="BV43" i="4"/>
  <c r="CH43" i="4"/>
  <c r="CT43" i="4"/>
  <c r="DF43" i="4"/>
  <c r="BM55" i="4"/>
  <c r="BY55" i="4"/>
  <c r="CK55" i="4"/>
  <c r="CW55" i="4"/>
  <c r="BP55" i="4"/>
  <c r="CB55" i="4"/>
  <c r="CN55" i="4"/>
  <c r="CZ55" i="4"/>
  <c r="BG55" i="4"/>
  <c r="BS55" i="4"/>
  <c r="CE55" i="4"/>
  <c r="CQ55" i="4"/>
  <c r="DC55" i="4"/>
  <c r="BJ55" i="4"/>
  <c r="BV55" i="4"/>
  <c r="CH55" i="4"/>
  <c r="CT55" i="4"/>
  <c r="DF55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9" i="5"/>
  <c r="AL19" i="5"/>
  <c r="AX19" i="5"/>
  <c r="AO19" i="5"/>
  <c r="AF19" i="5"/>
  <c r="AR19" i="5"/>
  <c r="AI19" i="5"/>
  <c r="AU19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M9" i="7"/>
  <c r="BY9" i="7"/>
  <c r="CK9" i="7"/>
  <c r="DF9" i="7"/>
  <c r="BP9" i="7"/>
  <c r="CB9" i="7"/>
  <c r="CN9" i="7"/>
  <c r="CW9" i="7"/>
  <c r="BS9" i="7"/>
  <c r="CE9" i="7"/>
  <c r="CQ9" i="7"/>
  <c r="CZ9" i="7"/>
  <c r="BJ9" i="7"/>
  <c r="BV9" i="7"/>
  <c r="CH9" i="7"/>
  <c r="CT9" i="7"/>
  <c r="DC9" i="7"/>
  <c r="BG9" i="7"/>
  <c r="BP5" i="7"/>
  <c r="CB5" i="7"/>
  <c r="CN5" i="7"/>
  <c r="DF5" i="7"/>
  <c r="BS5" i="7"/>
  <c r="CE5" i="7"/>
  <c r="CQ5" i="7"/>
  <c r="CW5" i="7"/>
  <c r="BJ5" i="7"/>
  <c r="BV5" i="7"/>
  <c r="CH5" i="7"/>
  <c r="CZ5" i="7"/>
  <c r="BM5" i="7"/>
  <c r="BY5" i="7"/>
  <c r="CK5" i="7"/>
  <c r="CT5" i="7"/>
  <c r="DC5" i="7"/>
  <c r="BG5" i="7"/>
  <c r="DC4" i="12"/>
  <c r="BP4" i="12"/>
  <c r="CB4" i="12"/>
  <c r="CN4" i="12"/>
  <c r="DF4" i="12"/>
  <c r="BS4" i="12"/>
  <c r="CE4" i="12"/>
  <c r="CQ4" i="12"/>
  <c r="CW4" i="12"/>
  <c r="BJ4" i="12"/>
  <c r="BV4" i="12"/>
  <c r="CH4" i="12"/>
  <c r="CT4" i="12"/>
  <c r="CZ4" i="12"/>
  <c r="BM4" i="12"/>
  <c r="BY4" i="12"/>
  <c r="CK4" i="12"/>
  <c r="BG4" i="12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BJ6" i="13"/>
  <c r="BV6" i="13"/>
  <c r="CH6" i="13"/>
  <c r="CT6" i="13"/>
  <c r="DF6" i="13"/>
  <c r="BM6" i="13"/>
  <c r="BY6" i="13"/>
  <c r="CK6" i="13"/>
  <c r="CW6" i="13"/>
  <c r="BP6" i="13"/>
  <c r="CB6" i="13"/>
  <c r="CN6" i="13"/>
  <c r="CQ6" i="13"/>
  <c r="BG6" i="13"/>
  <c r="BS6" i="13"/>
  <c r="CZ6" i="13"/>
  <c r="CE6" i="13"/>
  <c r="DC6" i="13"/>
  <c r="DC9" i="12"/>
  <c r="BM9" i="12"/>
  <c r="BY9" i="12"/>
  <c r="CK9" i="12"/>
  <c r="DF9" i="12"/>
  <c r="BP9" i="12"/>
  <c r="CB9" i="12"/>
  <c r="CN9" i="12"/>
  <c r="CW9" i="12"/>
  <c r="BS9" i="12"/>
  <c r="CE9" i="12"/>
  <c r="CQ9" i="12"/>
  <c r="BG9" i="12"/>
  <c r="CZ9" i="12"/>
  <c r="BJ9" i="12"/>
  <c r="BV9" i="12"/>
  <c r="CH9" i="12"/>
  <c r="CT9" i="12"/>
  <c r="DC5" i="12"/>
  <c r="BM5" i="12"/>
  <c r="BY5" i="12"/>
  <c r="CK5" i="12"/>
  <c r="DF5" i="12"/>
  <c r="BP5" i="12"/>
  <c r="CB5" i="12"/>
  <c r="CN5" i="12"/>
  <c r="CW5" i="12"/>
  <c r="BS5" i="12"/>
  <c r="CE5" i="12"/>
  <c r="CQ5" i="12"/>
  <c r="BG5" i="12"/>
  <c r="CZ5" i="12"/>
  <c r="BJ5" i="12"/>
  <c r="BV5" i="12"/>
  <c r="CH5" i="12"/>
  <c r="CT5" i="12"/>
  <c r="BM8" i="9"/>
  <c r="BY8" i="9"/>
  <c r="CK8" i="9"/>
  <c r="CW8" i="9"/>
  <c r="BP8" i="9"/>
  <c r="CB8" i="9"/>
  <c r="CN8" i="9"/>
  <c r="CZ8" i="9"/>
  <c r="BS8" i="9"/>
  <c r="CE8" i="9"/>
  <c r="CQ8" i="9"/>
  <c r="DC8" i="9"/>
  <c r="BG8" i="9"/>
  <c r="BJ8" i="9"/>
  <c r="BV8" i="9"/>
  <c r="CH8" i="9"/>
  <c r="CT8" i="9"/>
  <c r="DF8" i="9"/>
  <c r="BJ9" i="8"/>
  <c r="BV9" i="8"/>
  <c r="CH9" i="8"/>
  <c r="CT9" i="8"/>
  <c r="DF9" i="8"/>
  <c r="BM9" i="8"/>
  <c r="BY9" i="8"/>
  <c r="CK9" i="8"/>
  <c r="CW9" i="8"/>
  <c r="BP9" i="8"/>
  <c r="CB9" i="8"/>
  <c r="CN9" i="8"/>
  <c r="CZ9" i="8"/>
  <c r="BG9" i="8"/>
  <c r="BS9" i="8"/>
  <c r="CE9" i="8"/>
  <c r="CQ9" i="8"/>
  <c r="DC9" i="8"/>
  <c r="BJ5" i="8"/>
  <c r="BV5" i="8"/>
  <c r="CH5" i="8"/>
  <c r="CT5" i="8"/>
  <c r="DF5" i="8"/>
  <c r="BM5" i="8"/>
  <c r="BY5" i="8"/>
  <c r="CK5" i="8"/>
  <c r="CW5" i="8"/>
  <c r="BP5" i="8"/>
  <c r="CB5" i="8"/>
  <c r="CN5" i="8"/>
  <c r="CZ5" i="8"/>
  <c r="BG5" i="8"/>
  <c r="BS5" i="8"/>
  <c r="CE5" i="8"/>
  <c r="CQ5" i="8"/>
  <c r="DC5" i="8"/>
  <c r="DF17" i="21"/>
  <c r="DC17" i="21"/>
  <c r="CH13" i="21"/>
  <c r="CK13" i="21"/>
  <c r="AC4" i="25"/>
  <c r="W4" i="25"/>
  <c r="AI4" i="25"/>
  <c r="W11" i="25"/>
  <c r="AI11" i="25"/>
  <c r="AC24" i="5"/>
  <c r="AO24" i="5"/>
  <c r="AF24" i="5"/>
  <c r="AR24" i="5"/>
  <c r="AI24" i="5"/>
  <c r="AU24" i="5"/>
  <c r="AL24" i="5"/>
  <c r="AX24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BJ22" i="7"/>
  <c r="BV22" i="7"/>
  <c r="BP22" i="7"/>
  <c r="CE22" i="7"/>
  <c r="CQ22" i="7"/>
  <c r="CZ22" i="7"/>
  <c r="BS22" i="7"/>
  <c r="CH22" i="7"/>
  <c r="DC22" i="7"/>
  <c r="BY22" i="7"/>
  <c r="CK22" i="7"/>
  <c r="CT22" i="7"/>
  <c r="DF22" i="7"/>
  <c r="BG22" i="7"/>
  <c r="BM22" i="7"/>
  <c r="CB22" i="7"/>
  <c r="CN22" i="7"/>
  <c r="CW22" i="7"/>
  <c r="EW22" i="7" s="1"/>
  <c r="BS18" i="9"/>
  <c r="CE18" i="9"/>
  <c r="CQ18" i="9"/>
  <c r="DC18" i="9"/>
  <c r="BG18" i="9"/>
  <c r="BJ18" i="9"/>
  <c r="BV18" i="9"/>
  <c r="CH18" i="9"/>
  <c r="CT18" i="9"/>
  <c r="DF18" i="9"/>
  <c r="BM18" i="9"/>
  <c r="BY18" i="9"/>
  <c r="CK18" i="9"/>
  <c r="CW18" i="9"/>
  <c r="BP18" i="9"/>
  <c r="CB18" i="9"/>
  <c r="CN18" i="9"/>
  <c r="CZ18" i="9"/>
  <c r="BP20" i="11"/>
  <c r="CB20" i="11"/>
  <c r="CN20" i="11"/>
  <c r="CZ20" i="11"/>
  <c r="BG20" i="11"/>
  <c r="BS20" i="11"/>
  <c r="CE20" i="11"/>
  <c r="CQ20" i="11"/>
  <c r="DC20" i="11"/>
  <c r="BJ20" i="11"/>
  <c r="BV20" i="11"/>
  <c r="CH20" i="11"/>
  <c r="CT20" i="11"/>
  <c r="DF20" i="11"/>
  <c r="BM20" i="11"/>
  <c r="BY20" i="11"/>
  <c r="CK20" i="11"/>
  <c r="CW20" i="11"/>
  <c r="DC14" i="12"/>
  <c r="BJ14" i="12"/>
  <c r="BV14" i="12"/>
  <c r="CH14" i="12"/>
  <c r="CT14" i="12"/>
  <c r="DF14" i="12"/>
  <c r="BM14" i="12"/>
  <c r="BY14" i="12"/>
  <c r="CK14" i="12"/>
  <c r="CW14" i="12"/>
  <c r="BP14" i="12"/>
  <c r="CB14" i="12"/>
  <c r="CN14" i="12"/>
  <c r="CZ14" i="12"/>
  <c r="BS14" i="12"/>
  <c r="CE14" i="12"/>
  <c r="CQ14" i="12"/>
  <c r="BG14" i="12"/>
  <c r="BS19" i="13"/>
  <c r="CE19" i="13"/>
  <c r="CQ19" i="13"/>
  <c r="BJ19" i="13"/>
  <c r="BV19" i="13"/>
  <c r="CH19" i="13"/>
  <c r="CT19" i="13"/>
  <c r="BM19" i="13"/>
  <c r="CK19" i="13"/>
  <c r="DC19" i="13"/>
  <c r="BP19" i="13"/>
  <c r="CN19" i="13"/>
  <c r="DF19" i="13"/>
  <c r="BY19" i="13"/>
  <c r="CW19" i="13"/>
  <c r="BG19" i="13"/>
  <c r="CB19" i="13"/>
  <c r="CZ19" i="13"/>
  <c r="BG38" i="4"/>
  <c r="BS38" i="4"/>
  <c r="CE38" i="4"/>
  <c r="CQ38" i="4"/>
  <c r="DC38" i="4"/>
  <c r="BJ38" i="4"/>
  <c r="BV38" i="4"/>
  <c r="CH38" i="4"/>
  <c r="CT38" i="4"/>
  <c r="DF38" i="4"/>
  <c r="BM38" i="4"/>
  <c r="BY38" i="4"/>
  <c r="CK38" i="4"/>
  <c r="CW38" i="4"/>
  <c r="BP38" i="4"/>
  <c r="CB38" i="4"/>
  <c r="CN38" i="4"/>
  <c r="CZ38" i="4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30" i="5"/>
  <c r="AI30" i="5"/>
  <c r="AU30" i="5"/>
  <c r="AL30" i="5"/>
  <c r="AX30" i="5"/>
  <c r="AO30" i="5"/>
  <c r="AF30" i="5"/>
  <c r="AR30" i="5"/>
  <c r="AC26" i="5"/>
  <c r="AI26" i="5"/>
  <c r="AU26" i="5"/>
  <c r="AL26" i="5"/>
  <c r="AX26" i="5"/>
  <c r="AO26" i="5"/>
  <c r="AF26" i="5"/>
  <c r="AR26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P16" i="7"/>
  <c r="CB16" i="7"/>
  <c r="CN16" i="7"/>
  <c r="CW16" i="7"/>
  <c r="BS16" i="7"/>
  <c r="CE16" i="7"/>
  <c r="CQ16" i="7"/>
  <c r="CZ16" i="7"/>
  <c r="BJ16" i="7"/>
  <c r="BV16" i="7"/>
  <c r="CH16" i="7"/>
  <c r="CT16" i="7"/>
  <c r="DC16" i="7"/>
  <c r="BM16" i="7"/>
  <c r="BY16" i="7"/>
  <c r="CK16" i="7"/>
  <c r="DF16" i="7"/>
  <c r="BG16" i="7"/>
  <c r="BS20" i="7"/>
  <c r="CE20" i="7"/>
  <c r="CQ20" i="7"/>
  <c r="CZ20" i="7"/>
  <c r="BJ20" i="7"/>
  <c r="BV20" i="7"/>
  <c r="CH20" i="7"/>
  <c r="CT20" i="7"/>
  <c r="DC20" i="7"/>
  <c r="BM20" i="7"/>
  <c r="BY20" i="7"/>
  <c r="CK20" i="7"/>
  <c r="DF20" i="7"/>
  <c r="BP20" i="7"/>
  <c r="CB20" i="7"/>
  <c r="CN20" i="7"/>
  <c r="CW20" i="7"/>
  <c r="BG20" i="7"/>
  <c r="BJ17" i="8"/>
  <c r="BV17" i="8"/>
  <c r="CH17" i="8"/>
  <c r="CT17" i="8"/>
  <c r="DF17" i="8"/>
  <c r="BM17" i="8"/>
  <c r="BY17" i="8"/>
  <c r="CK17" i="8"/>
  <c r="CW17" i="8"/>
  <c r="BP17" i="8"/>
  <c r="CB17" i="8"/>
  <c r="CN17" i="8"/>
  <c r="CZ17" i="8"/>
  <c r="BG17" i="8"/>
  <c r="BS17" i="8"/>
  <c r="CE17" i="8"/>
  <c r="CQ17" i="8"/>
  <c r="DC17" i="8"/>
  <c r="BS14" i="9"/>
  <c r="CE14" i="9"/>
  <c r="CQ14" i="9"/>
  <c r="DC14" i="9"/>
  <c r="BG14" i="9"/>
  <c r="BJ14" i="9"/>
  <c r="BV14" i="9"/>
  <c r="CH14" i="9"/>
  <c r="CT14" i="9"/>
  <c r="DF14" i="9"/>
  <c r="BM14" i="9"/>
  <c r="BY14" i="9"/>
  <c r="CK14" i="9"/>
  <c r="CW14" i="9"/>
  <c r="BP14" i="9"/>
  <c r="CB14" i="9"/>
  <c r="CN14" i="9"/>
  <c r="CZ14" i="9"/>
  <c r="BM17" i="11"/>
  <c r="BY17" i="11"/>
  <c r="CK17" i="11"/>
  <c r="CW17" i="11"/>
  <c r="BP17" i="11"/>
  <c r="CB17" i="11"/>
  <c r="CN17" i="11"/>
  <c r="CZ17" i="11"/>
  <c r="BG17" i="11"/>
  <c r="BS17" i="11"/>
  <c r="CE17" i="11"/>
  <c r="CQ17" i="11"/>
  <c r="DC17" i="11"/>
  <c r="BJ17" i="11"/>
  <c r="BV17" i="11"/>
  <c r="CH17" i="11"/>
  <c r="CT17" i="11"/>
  <c r="DF17" i="11"/>
  <c r="DC25" i="12"/>
  <c r="BM25" i="12"/>
  <c r="BY25" i="12"/>
  <c r="CK25" i="12"/>
  <c r="DF25" i="12"/>
  <c r="BP25" i="12"/>
  <c r="CB25" i="12"/>
  <c r="CN25" i="12"/>
  <c r="CW25" i="12"/>
  <c r="BS25" i="12"/>
  <c r="CE25" i="12"/>
  <c r="CQ25" i="12"/>
  <c r="BG25" i="12"/>
  <c r="CZ25" i="12"/>
  <c r="BJ25" i="12"/>
  <c r="BV25" i="12"/>
  <c r="CH25" i="12"/>
  <c r="CT25" i="12"/>
  <c r="DC21" i="12"/>
  <c r="BM21" i="12"/>
  <c r="BY21" i="12"/>
  <c r="CK21" i="12"/>
  <c r="DF21" i="12"/>
  <c r="BP21" i="12"/>
  <c r="CB21" i="12"/>
  <c r="CN21" i="12"/>
  <c r="CW21" i="12"/>
  <c r="BS21" i="12"/>
  <c r="CE21" i="12"/>
  <c r="CQ21" i="12"/>
  <c r="BG21" i="12"/>
  <c r="CZ21" i="12"/>
  <c r="BJ21" i="12"/>
  <c r="BV21" i="12"/>
  <c r="CH21" i="12"/>
  <c r="CT21" i="12"/>
  <c r="BJ14" i="13"/>
  <c r="BV14" i="13"/>
  <c r="CH14" i="13"/>
  <c r="CT14" i="13"/>
  <c r="DF14" i="13"/>
  <c r="BM14" i="13"/>
  <c r="BY14" i="13"/>
  <c r="CK14" i="13"/>
  <c r="CW14" i="13"/>
  <c r="CB14" i="13"/>
  <c r="CZ14" i="13"/>
  <c r="CE14" i="13"/>
  <c r="DC14" i="13"/>
  <c r="BG14" i="13"/>
  <c r="BP14" i="13"/>
  <c r="CN14" i="13"/>
  <c r="BS14" i="13"/>
  <c r="CQ14" i="13"/>
  <c r="BM25" i="13"/>
  <c r="BY25" i="13"/>
  <c r="CK25" i="13"/>
  <c r="CW25" i="13"/>
  <c r="BG25" i="13"/>
  <c r="BP25" i="13"/>
  <c r="CB25" i="13"/>
  <c r="CN25" i="13"/>
  <c r="CZ25" i="13"/>
  <c r="BS25" i="13"/>
  <c r="CE25" i="13"/>
  <c r="CQ25" i="13"/>
  <c r="DC25" i="13"/>
  <c r="BJ25" i="13"/>
  <c r="BV25" i="13"/>
  <c r="CH25" i="13"/>
  <c r="CT25" i="13"/>
  <c r="DF25" i="13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8" i="5"/>
  <c r="AI18" i="5"/>
  <c r="AU18" i="5"/>
  <c r="AL18" i="5"/>
  <c r="AX18" i="5"/>
  <c r="AO18" i="5"/>
  <c r="AF18" i="5"/>
  <c r="AR18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S8" i="7"/>
  <c r="CE8" i="7"/>
  <c r="CQ8" i="7"/>
  <c r="CZ8" i="7"/>
  <c r="BJ8" i="7"/>
  <c r="BV8" i="7"/>
  <c r="CH8" i="7"/>
  <c r="CT8" i="7"/>
  <c r="DC8" i="7"/>
  <c r="BM8" i="7"/>
  <c r="BY8" i="7"/>
  <c r="CK8" i="7"/>
  <c r="DF8" i="7"/>
  <c r="BP8" i="7"/>
  <c r="CB8" i="7"/>
  <c r="CN8" i="7"/>
  <c r="CW8" i="7"/>
  <c r="BG8" i="7"/>
  <c r="BM4" i="8"/>
  <c r="BY4" i="8"/>
  <c r="CK4" i="8"/>
  <c r="CW4" i="8"/>
  <c r="BG4" i="8"/>
  <c r="BP4" i="8"/>
  <c r="CB4" i="8"/>
  <c r="CN4" i="8"/>
  <c r="CZ4" i="8"/>
  <c r="BS4" i="8"/>
  <c r="CE4" i="8"/>
  <c r="CQ4" i="8"/>
  <c r="DC4" i="8"/>
  <c r="BJ4" i="8"/>
  <c r="BV4" i="8"/>
  <c r="CH4" i="8"/>
  <c r="CT4" i="8"/>
  <c r="DF4" i="8"/>
  <c r="BP4" i="13"/>
  <c r="CB4" i="13"/>
  <c r="CN4" i="13"/>
  <c r="CZ4" i="13"/>
  <c r="BS4" i="13"/>
  <c r="CE4" i="13"/>
  <c r="CQ4" i="13"/>
  <c r="DC4" i="13"/>
  <c r="BJ4" i="13"/>
  <c r="BV4" i="13"/>
  <c r="CH4" i="13"/>
  <c r="CT4" i="13"/>
  <c r="DF4" i="13"/>
  <c r="CW4" i="13"/>
  <c r="BM4" i="13"/>
  <c r="BY4" i="13"/>
  <c r="CK4" i="13"/>
  <c r="BG4" i="13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BM9" i="13"/>
  <c r="BY9" i="13"/>
  <c r="CK9" i="13"/>
  <c r="CW9" i="13"/>
  <c r="BP9" i="13"/>
  <c r="CB9" i="13"/>
  <c r="CN9" i="13"/>
  <c r="CZ9" i="13"/>
  <c r="CE9" i="13"/>
  <c r="DC9" i="13"/>
  <c r="BG9" i="13"/>
  <c r="BJ9" i="13"/>
  <c r="CH9" i="13"/>
  <c r="DF9" i="13"/>
  <c r="BS9" i="13"/>
  <c r="CQ9" i="13"/>
  <c r="BV9" i="13"/>
  <c r="CT9" i="13"/>
  <c r="BM5" i="13"/>
  <c r="BY5" i="13"/>
  <c r="CK5" i="13"/>
  <c r="CW5" i="13"/>
  <c r="BP5" i="13"/>
  <c r="CB5" i="13"/>
  <c r="CN5" i="13"/>
  <c r="CZ5" i="13"/>
  <c r="BS5" i="13"/>
  <c r="CE5" i="13"/>
  <c r="CQ5" i="13"/>
  <c r="DC5" i="13"/>
  <c r="CT5" i="13"/>
  <c r="BG5" i="13"/>
  <c r="BJ5" i="13"/>
  <c r="DF5" i="13"/>
  <c r="BV5" i="13"/>
  <c r="CH5" i="13"/>
  <c r="DC8" i="12"/>
  <c r="BP8" i="12"/>
  <c r="CB8" i="12"/>
  <c r="CN8" i="12"/>
  <c r="DF8" i="12"/>
  <c r="BS8" i="12"/>
  <c r="CE8" i="12"/>
  <c r="CQ8" i="12"/>
  <c r="BG8" i="12"/>
  <c r="CW8" i="12"/>
  <c r="BJ8" i="12"/>
  <c r="BV8" i="12"/>
  <c r="CH8" i="12"/>
  <c r="CT8" i="12"/>
  <c r="CZ8" i="12"/>
  <c r="BM8" i="12"/>
  <c r="BY8" i="12"/>
  <c r="CK8" i="12"/>
  <c r="BJ7" i="11"/>
  <c r="BV7" i="11"/>
  <c r="CH7" i="11"/>
  <c r="CT7" i="11"/>
  <c r="DF7" i="11"/>
  <c r="BM7" i="11"/>
  <c r="BY7" i="11"/>
  <c r="CK7" i="11"/>
  <c r="CW7" i="11"/>
  <c r="BP7" i="11"/>
  <c r="CB7" i="11"/>
  <c r="CN7" i="11"/>
  <c r="CZ7" i="11"/>
  <c r="BS7" i="11"/>
  <c r="CE7" i="11"/>
  <c r="CQ7" i="11"/>
  <c r="DC7" i="11"/>
  <c r="BG7" i="11"/>
  <c r="BP7" i="9"/>
  <c r="CB7" i="9"/>
  <c r="CN7" i="9"/>
  <c r="CZ7" i="9"/>
  <c r="BS7" i="9"/>
  <c r="CE7" i="9"/>
  <c r="CQ7" i="9"/>
  <c r="DC7" i="9"/>
  <c r="BG7" i="9"/>
  <c r="BJ7" i="9"/>
  <c r="BV7" i="9"/>
  <c r="CH7" i="9"/>
  <c r="CT7" i="9"/>
  <c r="DF7" i="9"/>
  <c r="BM7" i="9"/>
  <c r="BY7" i="9"/>
  <c r="CK7" i="9"/>
  <c r="CW7" i="9"/>
  <c r="BM8" i="8"/>
  <c r="BY8" i="8"/>
  <c r="CK8" i="8"/>
  <c r="CW8" i="8"/>
  <c r="BG8" i="8"/>
  <c r="BP8" i="8"/>
  <c r="CB8" i="8"/>
  <c r="CN8" i="8"/>
  <c r="CZ8" i="8"/>
  <c r="BS8" i="8"/>
  <c r="CE8" i="8"/>
  <c r="CQ8" i="8"/>
  <c r="DC8" i="8"/>
  <c r="BJ8" i="8"/>
  <c r="BV8" i="8"/>
  <c r="CH8" i="8"/>
  <c r="CT8" i="8"/>
  <c r="DF8" i="8"/>
  <c r="CW16" i="21"/>
  <c r="CZ16" i="21"/>
  <c r="AF8" i="25"/>
  <c r="Z8" i="25"/>
  <c r="AL8" i="25"/>
  <c r="AL10" i="25"/>
  <c r="AC10" i="25"/>
  <c r="AI10" i="25"/>
  <c r="W10" i="25"/>
  <c r="W15" i="25"/>
  <c r="AI15" i="25"/>
  <c r="AC28" i="5"/>
  <c r="AO28" i="5"/>
  <c r="AF28" i="5"/>
  <c r="AR28" i="5"/>
  <c r="AI28" i="5"/>
  <c r="AU28" i="5"/>
  <c r="AL28" i="5"/>
  <c r="AX28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P19" i="8"/>
  <c r="CB19" i="8"/>
  <c r="CN19" i="8"/>
  <c r="CZ19" i="8"/>
  <c r="BG19" i="8"/>
  <c r="BS19" i="8"/>
  <c r="CE19" i="8"/>
  <c r="CQ19" i="8"/>
  <c r="DC19" i="8"/>
  <c r="BJ19" i="8"/>
  <c r="BV19" i="8"/>
  <c r="CH19" i="8"/>
  <c r="CT19" i="8"/>
  <c r="DF19" i="8"/>
  <c r="BM19" i="8"/>
  <c r="BY19" i="8"/>
  <c r="CK19" i="8"/>
  <c r="CW19" i="8"/>
  <c r="BS22" i="8"/>
  <c r="CE22" i="8"/>
  <c r="CQ22" i="8"/>
  <c r="DC22" i="8"/>
  <c r="CH22" i="8"/>
  <c r="BJ22" i="8"/>
  <c r="CT22" i="8"/>
  <c r="BM22" i="8"/>
  <c r="BY22" i="8"/>
  <c r="CK22" i="8"/>
  <c r="CW22" i="8"/>
  <c r="BP22" i="8"/>
  <c r="CB22" i="8"/>
  <c r="CN22" i="8"/>
  <c r="CZ22" i="8"/>
  <c r="BG22" i="8"/>
  <c r="BV22" i="8"/>
  <c r="DF22" i="8"/>
  <c r="DC23" i="12"/>
  <c r="BS23" i="12"/>
  <c r="CE23" i="12"/>
  <c r="CQ23" i="12"/>
  <c r="BG23" i="12"/>
  <c r="DF23" i="12"/>
  <c r="BJ23" i="12"/>
  <c r="BV23" i="12"/>
  <c r="CH23" i="12"/>
  <c r="CT23" i="12"/>
  <c r="CW23" i="12"/>
  <c r="BM23" i="12"/>
  <c r="BY23" i="12"/>
  <c r="CK23" i="12"/>
  <c r="CZ23" i="12"/>
  <c r="BP23" i="12"/>
  <c r="CB23" i="12"/>
  <c r="CN23" i="12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7" i="5"/>
  <c r="AL27" i="5"/>
  <c r="AX27" i="5"/>
  <c r="AO27" i="5"/>
  <c r="AF27" i="5"/>
  <c r="AR27" i="5"/>
  <c r="AI27" i="5"/>
  <c r="AU27" i="5"/>
  <c r="AC43" i="5"/>
  <c r="AL43" i="5"/>
  <c r="AO43" i="5"/>
  <c r="AI43" i="5"/>
  <c r="AX43" i="5"/>
  <c r="AF43" i="5"/>
  <c r="AR43" i="5"/>
  <c r="AU43" i="5"/>
  <c r="AC39" i="5"/>
  <c r="AX39" i="5"/>
  <c r="AO39" i="5"/>
  <c r="AF39" i="5"/>
  <c r="AR39" i="5"/>
  <c r="AU39" i="5"/>
  <c r="AL39" i="5"/>
  <c r="AI39" i="5"/>
  <c r="AC36" i="5"/>
  <c r="AO36" i="5"/>
  <c r="AF36" i="5"/>
  <c r="AR36" i="5"/>
  <c r="AL36" i="5"/>
  <c r="AI36" i="5"/>
  <c r="AU36" i="5"/>
  <c r="AX36" i="5"/>
  <c r="AC32" i="5"/>
  <c r="AO32" i="5"/>
  <c r="AF32" i="5"/>
  <c r="AR32" i="5"/>
  <c r="AI32" i="5"/>
  <c r="AU32" i="5"/>
  <c r="AL32" i="5"/>
  <c r="AX32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9" i="7"/>
  <c r="BY19" i="7"/>
  <c r="CK19" i="7"/>
  <c r="CT19" i="7"/>
  <c r="DF19" i="7"/>
  <c r="BP19" i="7"/>
  <c r="CB19" i="7"/>
  <c r="CN19" i="7"/>
  <c r="CW19" i="7"/>
  <c r="BS19" i="7"/>
  <c r="CE19" i="7"/>
  <c r="CZ19" i="7"/>
  <c r="BJ19" i="7"/>
  <c r="BV19" i="7"/>
  <c r="CH19" i="7"/>
  <c r="CQ19" i="7"/>
  <c r="DC19" i="7"/>
  <c r="BG19" i="7"/>
  <c r="BP15" i="8"/>
  <c r="CB15" i="8"/>
  <c r="CN15" i="8"/>
  <c r="CZ15" i="8"/>
  <c r="BG15" i="8"/>
  <c r="BS15" i="8"/>
  <c r="CE15" i="8"/>
  <c r="CQ15" i="8"/>
  <c r="DC15" i="8"/>
  <c r="BJ15" i="8"/>
  <c r="BV15" i="8"/>
  <c r="CH15" i="8"/>
  <c r="CT15" i="8"/>
  <c r="DF15" i="8"/>
  <c r="BM15" i="8"/>
  <c r="BY15" i="8"/>
  <c r="CK15" i="8"/>
  <c r="CW15" i="8"/>
  <c r="BM20" i="9"/>
  <c r="BY20" i="9"/>
  <c r="CK20" i="9"/>
  <c r="CW20" i="9"/>
  <c r="BP20" i="9"/>
  <c r="CB20" i="9"/>
  <c r="CN20" i="9"/>
  <c r="CZ20" i="9"/>
  <c r="BS20" i="9"/>
  <c r="CE20" i="9"/>
  <c r="CQ20" i="9"/>
  <c r="DC20" i="9"/>
  <c r="BG20" i="9"/>
  <c r="BJ20" i="9"/>
  <c r="BV20" i="9"/>
  <c r="CH20" i="9"/>
  <c r="CT20" i="9"/>
  <c r="DF20" i="9"/>
  <c r="BM10" i="11"/>
  <c r="BY10" i="11"/>
  <c r="CK10" i="11"/>
  <c r="CW10" i="11"/>
  <c r="BP10" i="11"/>
  <c r="CB10" i="11"/>
  <c r="CN10" i="11"/>
  <c r="CZ10" i="11"/>
  <c r="BS10" i="11"/>
  <c r="CE10" i="11"/>
  <c r="CQ10" i="11"/>
  <c r="DC10" i="11"/>
  <c r="BJ10" i="11"/>
  <c r="BV10" i="11"/>
  <c r="CH10" i="11"/>
  <c r="CT10" i="11"/>
  <c r="DF10" i="11"/>
  <c r="BG10" i="11"/>
  <c r="BM21" i="11"/>
  <c r="BY21" i="11"/>
  <c r="CK21" i="11"/>
  <c r="CW21" i="11"/>
  <c r="BP21" i="11"/>
  <c r="CB21" i="11"/>
  <c r="CN21" i="11"/>
  <c r="CZ21" i="11"/>
  <c r="BG21" i="11"/>
  <c r="BS21" i="11"/>
  <c r="CE21" i="11"/>
  <c r="CQ21" i="11"/>
  <c r="DC21" i="11"/>
  <c r="BJ21" i="11"/>
  <c r="BV21" i="11"/>
  <c r="CH21" i="11"/>
  <c r="CT21" i="11"/>
  <c r="DF21" i="11"/>
  <c r="DC16" i="12"/>
  <c r="BP16" i="12"/>
  <c r="CB16" i="12"/>
  <c r="CN16" i="12"/>
  <c r="DF16" i="12"/>
  <c r="BS16" i="12"/>
  <c r="CE16" i="12"/>
  <c r="CQ16" i="12"/>
  <c r="BG16" i="12"/>
  <c r="CW16" i="12"/>
  <c r="BJ16" i="12"/>
  <c r="BV16" i="12"/>
  <c r="CH16" i="12"/>
  <c r="CT16" i="12"/>
  <c r="CZ16" i="12"/>
  <c r="BM16" i="12"/>
  <c r="BY16" i="12"/>
  <c r="CK16" i="12"/>
  <c r="BM21" i="13"/>
  <c r="BY21" i="13"/>
  <c r="CK21" i="13"/>
  <c r="CW21" i="13"/>
  <c r="BG21" i="13"/>
  <c r="BP21" i="13"/>
  <c r="CB21" i="13"/>
  <c r="CN21" i="13"/>
  <c r="CZ21" i="13"/>
  <c r="BS21" i="13"/>
  <c r="CE21" i="13"/>
  <c r="CQ21" i="13"/>
  <c r="DC21" i="13"/>
  <c r="BJ21" i="13"/>
  <c r="BV21" i="13"/>
  <c r="CH21" i="13"/>
  <c r="CT21" i="13"/>
  <c r="DF21" i="13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23" i="5"/>
  <c r="AL23" i="5"/>
  <c r="AX23" i="5"/>
  <c r="AO23" i="5"/>
  <c r="AF23" i="5"/>
  <c r="AR23" i="5"/>
  <c r="AI23" i="5"/>
  <c r="AU23" i="5"/>
  <c r="AC25" i="5"/>
  <c r="AF25" i="5"/>
  <c r="AR25" i="5"/>
  <c r="AI25" i="5"/>
  <c r="AU25" i="5"/>
  <c r="AL25" i="5"/>
  <c r="AX25" i="5"/>
  <c r="AO25" i="5"/>
  <c r="AC35" i="5"/>
  <c r="AL35" i="5"/>
  <c r="AO35" i="5"/>
  <c r="AF35" i="5"/>
  <c r="AR35" i="5"/>
  <c r="AU35" i="5"/>
  <c r="AX35" i="5"/>
  <c r="AI35" i="5"/>
  <c r="AC31" i="5"/>
  <c r="AL31" i="5"/>
  <c r="AX31" i="5"/>
  <c r="AO31" i="5"/>
  <c r="AF31" i="5"/>
  <c r="AR31" i="5"/>
  <c r="AI31" i="5"/>
  <c r="AU31" i="5"/>
  <c r="AC41" i="5"/>
  <c r="AI41" i="5"/>
  <c r="AU41" i="5"/>
  <c r="AF41" i="5"/>
  <c r="AL41" i="5"/>
  <c r="AX41" i="5"/>
  <c r="AO41" i="5"/>
  <c r="AR41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J15" i="7"/>
  <c r="BV15" i="7"/>
  <c r="CH15" i="7"/>
  <c r="CQ15" i="7"/>
  <c r="DC15" i="7"/>
  <c r="BM15" i="7"/>
  <c r="BY15" i="7"/>
  <c r="CK15" i="7"/>
  <c r="CT15" i="7"/>
  <c r="DF15" i="7"/>
  <c r="BP15" i="7"/>
  <c r="CB15" i="7"/>
  <c r="CN15" i="7"/>
  <c r="CW15" i="7"/>
  <c r="BS15" i="7"/>
  <c r="CE15" i="7"/>
  <c r="CZ15" i="7"/>
  <c r="BG15" i="7"/>
  <c r="BM23" i="7"/>
  <c r="BY23" i="7"/>
  <c r="CK23" i="7"/>
  <c r="CT23" i="7"/>
  <c r="DF23" i="7"/>
  <c r="BP23" i="7"/>
  <c r="CB23" i="7"/>
  <c r="CN23" i="7"/>
  <c r="CW23" i="7"/>
  <c r="BS23" i="7"/>
  <c r="CE23" i="7"/>
  <c r="CZ23" i="7"/>
  <c r="BG23" i="7"/>
  <c r="BJ23" i="7"/>
  <c r="BV23" i="7"/>
  <c r="CH23" i="7"/>
  <c r="CQ23" i="7"/>
  <c r="DC23" i="7"/>
  <c r="BP11" i="8"/>
  <c r="CB11" i="8"/>
  <c r="CN11" i="8"/>
  <c r="CZ11" i="8"/>
  <c r="BG11" i="8"/>
  <c r="BS11" i="8"/>
  <c r="CE11" i="8"/>
  <c r="CQ11" i="8"/>
  <c r="DC11" i="8"/>
  <c r="BJ11" i="8"/>
  <c r="BV11" i="8"/>
  <c r="CH11" i="8"/>
  <c r="CT11" i="8"/>
  <c r="DF11" i="8"/>
  <c r="BM11" i="8"/>
  <c r="BY11" i="8"/>
  <c r="CK11" i="8"/>
  <c r="CW11" i="8"/>
  <c r="BM20" i="8"/>
  <c r="BY20" i="8"/>
  <c r="CK20" i="8"/>
  <c r="CW20" i="8"/>
  <c r="CB20" i="8"/>
  <c r="CZ20" i="8"/>
  <c r="BG20" i="8"/>
  <c r="BP20" i="8"/>
  <c r="CN20" i="8"/>
  <c r="BS20" i="8"/>
  <c r="CE20" i="8"/>
  <c r="CQ20" i="8"/>
  <c r="DC20" i="8"/>
  <c r="BJ20" i="8"/>
  <c r="BV20" i="8"/>
  <c r="CH20" i="8"/>
  <c r="CT20" i="8"/>
  <c r="DF20" i="8"/>
  <c r="BM16" i="8"/>
  <c r="BY16" i="8"/>
  <c r="CK16" i="8"/>
  <c r="CW16" i="8"/>
  <c r="BP16" i="8"/>
  <c r="CB16" i="8"/>
  <c r="CN16" i="8"/>
  <c r="CZ16" i="8"/>
  <c r="BS16" i="8"/>
  <c r="CE16" i="8"/>
  <c r="CQ16" i="8"/>
  <c r="DC16" i="8"/>
  <c r="BJ16" i="8"/>
  <c r="BV16" i="8"/>
  <c r="CH16" i="8"/>
  <c r="CT16" i="8"/>
  <c r="DF16" i="8"/>
  <c r="BG16" i="8"/>
  <c r="BJ13" i="9"/>
  <c r="BV13" i="9"/>
  <c r="CH13" i="9"/>
  <c r="CT13" i="9"/>
  <c r="DF13" i="9"/>
  <c r="BM13" i="9"/>
  <c r="BY13" i="9"/>
  <c r="CK13" i="9"/>
  <c r="CW13" i="9"/>
  <c r="BP13" i="9"/>
  <c r="CB13" i="9"/>
  <c r="CN13" i="9"/>
  <c r="CZ13" i="9"/>
  <c r="BS13" i="9"/>
  <c r="CE13" i="9"/>
  <c r="CQ13" i="9"/>
  <c r="DC13" i="9"/>
  <c r="BG13" i="9"/>
  <c r="BP19" i="9"/>
  <c r="CB19" i="9"/>
  <c r="CN19" i="9"/>
  <c r="CZ19" i="9"/>
  <c r="BS19" i="9"/>
  <c r="CE19" i="9"/>
  <c r="CQ19" i="9"/>
  <c r="DC19" i="9"/>
  <c r="BG19" i="9"/>
  <c r="BJ19" i="9"/>
  <c r="BV19" i="9"/>
  <c r="CH19" i="9"/>
  <c r="CT19" i="9"/>
  <c r="DF19" i="9"/>
  <c r="BM19" i="9"/>
  <c r="BY19" i="9"/>
  <c r="CK19" i="9"/>
  <c r="CW19" i="9"/>
  <c r="BS12" i="11"/>
  <c r="CE12" i="11"/>
  <c r="CQ12" i="11"/>
  <c r="BJ12" i="11"/>
  <c r="BV12" i="11"/>
  <c r="CH12" i="11"/>
  <c r="BM12" i="11"/>
  <c r="BY12" i="11"/>
  <c r="CK12" i="11"/>
  <c r="BP12" i="11"/>
  <c r="CB12" i="11"/>
  <c r="CZ12" i="11"/>
  <c r="BG12" i="11"/>
  <c r="CN12" i="11"/>
  <c r="DC12" i="11"/>
  <c r="CT12" i="11"/>
  <c r="DF12" i="11"/>
  <c r="CW12" i="11"/>
  <c r="BP16" i="11"/>
  <c r="CB16" i="11"/>
  <c r="CN16" i="11"/>
  <c r="CZ16" i="11"/>
  <c r="BG16" i="11"/>
  <c r="BS16" i="11"/>
  <c r="CE16" i="11"/>
  <c r="CQ16" i="11"/>
  <c r="DC16" i="11"/>
  <c r="BJ16" i="11"/>
  <c r="BV16" i="11"/>
  <c r="CH16" i="11"/>
  <c r="CT16" i="11"/>
  <c r="DF16" i="11"/>
  <c r="BM16" i="11"/>
  <c r="BY16" i="11"/>
  <c r="CK16" i="11"/>
  <c r="CW16" i="11"/>
  <c r="DC13" i="12"/>
  <c r="BM13" i="12"/>
  <c r="BY13" i="12"/>
  <c r="CK13" i="12"/>
  <c r="DF13" i="12"/>
  <c r="BP13" i="12"/>
  <c r="CB13" i="12"/>
  <c r="CN13" i="12"/>
  <c r="CW13" i="12"/>
  <c r="BS13" i="12"/>
  <c r="CE13" i="12"/>
  <c r="CQ13" i="12"/>
  <c r="BG13" i="12"/>
  <c r="CZ13" i="12"/>
  <c r="BJ13" i="12"/>
  <c r="BV13" i="12"/>
  <c r="CH13" i="12"/>
  <c r="CT13" i="12"/>
  <c r="DC15" i="12"/>
  <c r="BS15" i="12"/>
  <c r="CE15" i="12"/>
  <c r="CQ15" i="12"/>
  <c r="BG15" i="12"/>
  <c r="DF15" i="12"/>
  <c r="BJ15" i="12"/>
  <c r="BV15" i="12"/>
  <c r="CH15" i="12"/>
  <c r="CT15" i="12"/>
  <c r="CW15" i="12"/>
  <c r="BM15" i="12"/>
  <c r="BY15" i="12"/>
  <c r="CK15" i="12"/>
  <c r="CZ15" i="12"/>
  <c r="BP15" i="12"/>
  <c r="CB15" i="12"/>
  <c r="CN15" i="12"/>
  <c r="DC24" i="12"/>
  <c r="BP24" i="12"/>
  <c r="CB24" i="12"/>
  <c r="CN24" i="12"/>
  <c r="DF24" i="12"/>
  <c r="BS24" i="12"/>
  <c r="CE24" i="12"/>
  <c r="CQ24" i="12"/>
  <c r="BG24" i="12"/>
  <c r="CW24" i="12"/>
  <c r="BJ24" i="12"/>
  <c r="BV24" i="12"/>
  <c r="CH24" i="12"/>
  <c r="CT24" i="12"/>
  <c r="CZ24" i="12"/>
  <c r="BM24" i="12"/>
  <c r="BY24" i="12"/>
  <c r="CK24" i="12"/>
  <c r="DC28" i="12"/>
  <c r="BP28" i="12"/>
  <c r="CB28" i="12"/>
  <c r="CN28" i="12"/>
  <c r="DF28" i="12"/>
  <c r="BS28" i="12"/>
  <c r="CE28" i="12"/>
  <c r="CQ28" i="12"/>
  <c r="BG28" i="12"/>
  <c r="CW28" i="12"/>
  <c r="BJ28" i="12"/>
  <c r="BV28" i="12"/>
  <c r="CH28" i="12"/>
  <c r="CT28" i="12"/>
  <c r="CZ28" i="12"/>
  <c r="BM28" i="12"/>
  <c r="BY28" i="12"/>
  <c r="CK28" i="12"/>
  <c r="BM13" i="13"/>
  <c r="BY13" i="13"/>
  <c r="CK13" i="13"/>
  <c r="CW13" i="13"/>
  <c r="BP13" i="13"/>
  <c r="CB13" i="13"/>
  <c r="CN13" i="13"/>
  <c r="CZ13" i="13"/>
  <c r="CE13" i="13"/>
  <c r="DC13" i="13"/>
  <c r="BG13" i="13"/>
  <c r="BJ13" i="13"/>
  <c r="CH13" i="13"/>
  <c r="DF13" i="13"/>
  <c r="BS13" i="13"/>
  <c r="CQ13" i="13"/>
  <c r="BV13" i="13"/>
  <c r="CT13" i="13"/>
  <c r="BP20" i="13"/>
  <c r="CB20" i="13"/>
  <c r="CN20" i="13"/>
  <c r="CZ20" i="13"/>
  <c r="BS20" i="13"/>
  <c r="CE20" i="13"/>
  <c r="CQ20" i="13"/>
  <c r="DC20" i="13"/>
  <c r="BJ20" i="13"/>
  <c r="BV20" i="13"/>
  <c r="CH20" i="13"/>
  <c r="CT20" i="13"/>
  <c r="DF20" i="13"/>
  <c r="BM20" i="13"/>
  <c r="BY20" i="13"/>
  <c r="CK20" i="13"/>
  <c r="CW20" i="13"/>
  <c r="BG20" i="13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21" i="5"/>
  <c r="AF21" i="5"/>
  <c r="AR21" i="5"/>
  <c r="AI21" i="5"/>
  <c r="AU21" i="5"/>
  <c r="AL21" i="5"/>
  <c r="AX21" i="5"/>
  <c r="AO21" i="5"/>
  <c r="AC17" i="5"/>
  <c r="AF17" i="5"/>
  <c r="AR17" i="5"/>
  <c r="AI17" i="5"/>
  <c r="AU17" i="5"/>
  <c r="AL17" i="5"/>
  <c r="AX17" i="5"/>
  <c r="AO17" i="5"/>
  <c r="AC13" i="5"/>
  <c r="AF13" i="5"/>
  <c r="AR13" i="5"/>
  <c r="AI13" i="5"/>
  <c r="AU13" i="5"/>
  <c r="AL13" i="5"/>
  <c r="AX13" i="5"/>
  <c r="AO13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7" i="7"/>
  <c r="BY7" i="7"/>
  <c r="CK7" i="7"/>
  <c r="CT7" i="7"/>
  <c r="DF7" i="7"/>
  <c r="BP7" i="7"/>
  <c r="CB7" i="7"/>
  <c r="CN7" i="7"/>
  <c r="CW7" i="7"/>
  <c r="BS7" i="7"/>
  <c r="CE7" i="7"/>
  <c r="CZ7" i="7"/>
  <c r="BJ7" i="7"/>
  <c r="BV7" i="7"/>
  <c r="CH7" i="7"/>
  <c r="CQ7" i="7"/>
  <c r="DC7" i="7"/>
  <c r="BG7" i="7"/>
  <c r="BM4" i="9"/>
  <c r="BY4" i="9"/>
  <c r="CK4" i="9"/>
  <c r="CW4" i="9"/>
  <c r="BP4" i="9"/>
  <c r="CB4" i="9"/>
  <c r="CN4" i="9"/>
  <c r="CZ4" i="9"/>
  <c r="BS4" i="9"/>
  <c r="CE4" i="9"/>
  <c r="CQ4" i="9"/>
  <c r="DC4" i="9"/>
  <c r="BJ4" i="9"/>
  <c r="BV4" i="9"/>
  <c r="CH4" i="9"/>
  <c r="CT4" i="9"/>
  <c r="DF4" i="9"/>
  <c r="BG4" i="9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P8" i="13"/>
  <c r="CB8" i="13"/>
  <c r="CN8" i="13"/>
  <c r="CZ8" i="13"/>
  <c r="BS8" i="13"/>
  <c r="CE8" i="13"/>
  <c r="CQ8" i="13"/>
  <c r="DC8" i="13"/>
  <c r="BJ8" i="13"/>
  <c r="CH8" i="13"/>
  <c r="DF8" i="13"/>
  <c r="BM8" i="13"/>
  <c r="CK8" i="13"/>
  <c r="BV8" i="13"/>
  <c r="CT8" i="13"/>
  <c r="BY8" i="13"/>
  <c r="CW8" i="13"/>
  <c r="BG8" i="13"/>
  <c r="DC11" i="12"/>
  <c r="BS11" i="12"/>
  <c r="CE11" i="12"/>
  <c r="CQ11" i="12"/>
  <c r="BG11" i="12"/>
  <c r="DF11" i="12"/>
  <c r="BJ11" i="12"/>
  <c r="BV11" i="12"/>
  <c r="CH11" i="12"/>
  <c r="CT11" i="12"/>
  <c r="CW11" i="12"/>
  <c r="BM11" i="12"/>
  <c r="BY11" i="12"/>
  <c r="CK11" i="12"/>
  <c r="CZ11" i="12"/>
  <c r="BP11" i="12"/>
  <c r="CB11" i="12"/>
  <c r="CN11" i="12"/>
  <c r="DC7" i="12"/>
  <c r="BS7" i="12"/>
  <c r="CE7" i="12"/>
  <c r="CQ7" i="12"/>
  <c r="BG7" i="12"/>
  <c r="DF7" i="12"/>
  <c r="BJ7" i="12"/>
  <c r="BV7" i="12"/>
  <c r="CH7" i="12"/>
  <c r="CT7" i="12"/>
  <c r="CW7" i="12"/>
  <c r="BM7" i="12"/>
  <c r="BY7" i="12"/>
  <c r="CK7" i="12"/>
  <c r="CZ7" i="12"/>
  <c r="BP7" i="12"/>
  <c r="CB7" i="12"/>
  <c r="CN7" i="12"/>
  <c r="BM6" i="11"/>
  <c r="BY6" i="11"/>
  <c r="CK6" i="11"/>
  <c r="CW6" i="11"/>
  <c r="BP6" i="11"/>
  <c r="CB6" i="11"/>
  <c r="CN6" i="11"/>
  <c r="CZ6" i="11"/>
  <c r="BS6" i="11"/>
  <c r="CE6" i="11"/>
  <c r="CQ6" i="11"/>
  <c r="DC6" i="11"/>
  <c r="BJ6" i="11"/>
  <c r="BV6" i="11"/>
  <c r="CH6" i="11"/>
  <c r="CT6" i="11"/>
  <c r="DF6" i="11"/>
  <c r="BG6" i="11"/>
  <c r="BS6" i="9"/>
  <c r="CE6" i="9"/>
  <c r="CQ6" i="9"/>
  <c r="DC6" i="9"/>
  <c r="BG6" i="9"/>
  <c r="BJ6" i="9"/>
  <c r="BV6" i="9"/>
  <c r="CH6" i="9"/>
  <c r="CT6" i="9"/>
  <c r="DF6" i="9"/>
  <c r="BM6" i="9"/>
  <c r="BY6" i="9"/>
  <c r="CK6" i="9"/>
  <c r="CW6" i="9"/>
  <c r="BP6" i="9"/>
  <c r="CB6" i="9"/>
  <c r="CN6" i="9"/>
  <c r="CZ6" i="9"/>
  <c r="BP7" i="8"/>
  <c r="CB7" i="8"/>
  <c r="CN7" i="8"/>
  <c r="CZ7" i="8"/>
  <c r="BG7" i="8"/>
  <c r="BS7" i="8"/>
  <c r="CE7" i="8"/>
  <c r="CQ7" i="8"/>
  <c r="DC7" i="8"/>
  <c r="BJ7" i="8"/>
  <c r="BV7" i="8"/>
  <c r="CH7" i="8"/>
  <c r="CT7" i="8"/>
  <c r="DF7" i="8"/>
  <c r="BM7" i="8"/>
  <c r="BY7" i="8"/>
  <c r="CK7" i="8"/>
  <c r="CW7" i="8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34" i="5"/>
  <c r="AI34" i="5"/>
  <c r="AU34" i="5"/>
  <c r="AL34" i="5"/>
  <c r="AX34" i="5"/>
  <c r="AR34" i="5"/>
  <c r="AO34" i="5"/>
  <c r="AF34" i="5"/>
  <c r="AC38" i="5"/>
  <c r="AL38" i="5"/>
  <c r="AX38" i="5"/>
  <c r="AR38" i="5"/>
  <c r="AU38" i="5"/>
  <c r="AO38" i="5"/>
  <c r="AF38" i="5"/>
  <c r="AI38" i="5"/>
  <c r="AC40" i="5"/>
  <c r="AF40" i="5"/>
  <c r="AR40" i="5"/>
  <c r="AL40" i="5"/>
  <c r="AI40" i="5"/>
  <c r="AU40" i="5"/>
  <c r="AX40" i="5"/>
  <c r="AO40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20" i="5"/>
  <c r="AO20" i="5"/>
  <c r="AF20" i="5"/>
  <c r="AR20" i="5"/>
  <c r="AI20" i="5"/>
  <c r="AU20" i="5"/>
  <c r="AL20" i="5"/>
  <c r="AX20" i="5"/>
  <c r="AC16" i="5"/>
  <c r="AO16" i="5"/>
  <c r="AF16" i="5"/>
  <c r="AR16" i="5"/>
  <c r="AI16" i="5"/>
  <c r="AU16" i="5"/>
  <c r="AL16" i="5"/>
  <c r="AX16" i="5"/>
  <c r="AC12" i="5"/>
  <c r="AO12" i="5"/>
  <c r="AF12" i="5"/>
  <c r="AR12" i="5"/>
  <c r="AI12" i="5"/>
  <c r="AU12" i="5"/>
  <c r="AL12" i="5"/>
  <c r="AX12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J4" i="7"/>
  <c r="BV4" i="7"/>
  <c r="CH4" i="7"/>
  <c r="CT4" i="7"/>
  <c r="DF4" i="7"/>
  <c r="BM4" i="7"/>
  <c r="BY4" i="7"/>
  <c r="CK4" i="7"/>
  <c r="CW4" i="7"/>
  <c r="BP4" i="7"/>
  <c r="CB4" i="7"/>
  <c r="CN4" i="7"/>
  <c r="CZ4" i="7"/>
  <c r="BG4" i="7"/>
  <c r="BS6" i="7"/>
  <c r="CE6" i="7"/>
  <c r="CQ6" i="7"/>
  <c r="CZ6" i="7"/>
  <c r="BJ6" i="7"/>
  <c r="BV6" i="7"/>
  <c r="CH6" i="7"/>
  <c r="DC6" i="7"/>
  <c r="BM6" i="7"/>
  <c r="BY6" i="7"/>
  <c r="CK6" i="7"/>
  <c r="CT6" i="7"/>
  <c r="DF6" i="7"/>
  <c r="BP6" i="7"/>
  <c r="CB6" i="7"/>
  <c r="CN6" i="7"/>
  <c r="CW6" i="7"/>
  <c r="BG6" i="7"/>
  <c r="DF4" i="15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BS7" i="13"/>
  <c r="CE7" i="13"/>
  <c r="CQ7" i="13"/>
  <c r="DC7" i="13"/>
  <c r="BJ7" i="13"/>
  <c r="BV7" i="13"/>
  <c r="CH7" i="13"/>
  <c r="CT7" i="13"/>
  <c r="DF7" i="13"/>
  <c r="BM7" i="13"/>
  <c r="CK7" i="13"/>
  <c r="BP7" i="13"/>
  <c r="CN7" i="13"/>
  <c r="BY7" i="13"/>
  <c r="CW7" i="13"/>
  <c r="BG7" i="13"/>
  <c r="CB7" i="13"/>
  <c r="CZ7" i="13"/>
  <c r="DC10" i="12"/>
  <c r="BJ10" i="12"/>
  <c r="BV10" i="12"/>
  <c r="CH10" i="12"/>
  <c r="CT10" i="12"/>
  <c r="DF10" i="12"/>
  <c r="BM10" i="12"/>
  <c r="BY10" i="12"/>
  <c r="CK10" i="12"/>
  <c r="CW10" i="12"/>
  <c r="BP10" i="12"/>
  <c r="CB10" i="12"/>
  <c r="CN10" i="12"/>
  <c r="CZ10" i="12"/>
  <c r="BS10" i="12"/>
  <c r="CE10" i="12"/>
  <c r="CQ10" i="12"/>
  <c r="BG10" i="12"/>
  <c r="DC6" i="12"/>
  <c r="BJ6" i="12"/>
  <c r="BV6" i="12"/>
  <c r="CH6" i="12"/>
  <c r="CT6" i="12"/>
  <c r="DF6" i="12"/>
  <c r="BM6" i="12"/>
  <c r="BY6" i="12"/>
  <c r="CK6" i="12"/>
  <c r="CW6" i="12"/>
  <c r="BP6" i="12"/>
  <c r="CB6" i="12"/>
  <c r="CN6" i="12"/>
  <c r="CZ6" i="12"/>
  <c r="BS6" i="12"/>
  <c r="CE6" i="12"/>
  <c r="CQ6" i="12"/>
  <c r="BG6" i="12"/>
  <c r="BP5" i="11"/>
  <c r="CB5" i="11"/>
  <c r="CN5" i="11"/>
  <c r="CZ5" i="11"/>
  <c r="BS5" i="11"/>
  <c r="CE5" i="11"/>
  <c r="CQ5" i="11"/>
  <c r="DC5" i="11"/>
  <c r="BJ5" i="11"/>
  <c r="BV5" i="11"/>
  <c r="CH5" i="11"/>
  <c r="CT5" i="11"/>
  <c r="DF5" i="11"/>
  <c r="BM5" i="11"/>
  <c r="BY5" i="11"/>
  <c r="CK5" i="11"/>
  <c r="CW5" i="11"/>
  <c r="BG5" i="11"/>
  <c r="BJ5" i="9"/>
  <c r="BV5" i="9"/>
  <c r="CH5" i="9"/>
  <c r="CT5" i="9"/>
  <c r="DF5" i="9"/>
  <c r="BM5" i="9"/>
  <c r="BY5" i="9"/>
  <c r="CK5" i="9"/>
  <c r="CW5" i="9"/>
  <c r="BP5" i="9"/>
  <c r="CB5" i="9"/>
  <c r="CN5" i="9"/>
  <c r="CZ5" i="9"/>
  <c r="BS5" i="9"/>
  <c r="CE5" i="9"/>
  <c r="CQ5" i="9"/>
  <c r="DC5" i="9"/>
  <c r="BG5" i="9"/>
  <c r="BS6" i="8"/>
  <c r="CE6" i="8"/>
  <c r="CQ6" i="8"/>
  <c r="DC6" i="8"/>
  <c r="BJ6" i="8"/>
  <c r="BV6" i="8"/>
  <c r="CH6" i="8"/>
  <c r="CT6" i="8"/>
  <c r="DF6" i="8"/>
  <c r="BM6" i="8"/>
  <c r="BY6" i="8"/>
  <c r="CK6" i="8"/>
  <c r="CW6" i="8"/>
  <c r="BP6" i="8"/>
  <c r="CB6" i="8"/>
  <c r="CN6" i="8"/>
  <c r="CZ6" i="8"/>
  <c r="BG6" i="8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19" i="2"/>
  <c r="H77" i="2"/>
  <c r="H78" i="2"/>
  <c r="H79" i="2"/>
  <c r="H80" i="2"/>
  <c r="H3" i="2"/>
  <c r="H4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<sst xmlns="http://schemas.openxmlformats.org/spreadsheetml/2006/main" count="12499" uniqueCount="1562">
  <si>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</si>
  <si>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</si>
  <si>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</si>
  <si>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</si>
  <si>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</si>
  <si>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</si>
  <si>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</si>
  <si>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</si>
  <si>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</si>
  <si>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</si>
  <si>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</si>
  <si>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</si>
  <si>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</si>
  <si>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</si>
  <si>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</si>
  <si>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Préparation du poste de relevage</t>
  </si>
  <si>
    <t>Percer à la scie cloche + pose du joint forscheda + tuyau + câbles</t>
  </si>
  <si>
    <t>Collage</t>
  </si>
  <si>
    <t>taille crayon</t>
  </si>
  <si>
    <t>pour un chaque EH</t>
  </si>
  <si>
    <t>METAL – rond à béton dia 12 mm</t>
  </si>
  <si>
    <t>Prédécouper rond à béton dia 12 mm pour lestage poste</t>
  </si>
  <si>
    <t>Aération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</si>
  <si>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</si>
  <si>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</si>
  <si>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</si>
  <si>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</si>
  <si>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</si>
  <si>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</si>
  <si>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</si>
  <si>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</si>
  <si>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</si>
  <si>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</si>
  <si>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</si>
  <si>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</si>
  <si>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</si>
  <si>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>Coupes bardage lame à dimension</t>
  </si>
  <si>
    <t xml:space="preserve">Coupe piquet </t>
  </si>
  <si>
    <t>couper à dimension + taillage pointe</t>
  </si>
  <si>
    <t>Coupes traverses</t>
  </si>
  <si>
    <t>scie pendulaire ou tronçonneuse</t>
  </si>
  <si>
    <t>Percement bastaings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</si>
  <si>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</si>
  <si>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</si>
  <si>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</si>
  <si>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</si>
  <si>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</si>
  <si>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</si>
  <si>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</si>
  <si>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Percement chevrons</t>
  </si>
  <si>
    <t>Coef / chevrons</t>
  </si>
  <si>
    <t>Perçage cornière galva 5EH</t>
  </si>
  <si>
    <t>MOA_PROTECTION_SANITAIRE</t>
  </si>
  <si>
    <t>perceuse</t>
  </si>
  <si>
    <t>par trou</t>
  </si>
  <si>
    <t>prépercer barre T métal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</si>
  <si>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</si>
  <si>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</si>
  <si>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</si>
  <si>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</si>
  <si>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</si>
  <si>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</si>
  <si>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</si>
  <si>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</si>
  <si>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</si>
  <si>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</si>
  <si>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</si>
  <si>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</si>
  <si>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</si>
  <si>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</si>
  <si>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</si>
  <si>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</si>
  <si>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 xml:space="preserve"> Préparation drainage BAC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</si>
  <si>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</si>
  <si>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</si>
  <si>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</si>
  <si>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</si>
  <si>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</si>
  <si>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</si>
  <si>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</si>
  <si>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préparation aération filtres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</si>
  <si>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</si>
  <si>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</si>
  <si>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</si>
  <si>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</si>
  <si>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câble dans fourreau</t>
  </si>
  <si>
    <t>préinsérer le cable dans le fourreau</t>
  </si>
  <si>
    <t>Fixation servo moteur sur vanne 3 voies</t>
  </si>
  <si>
    <t>enlever poigner , fixer servo moteur et connexion electrique ???</t>
  </si>
  <si>
    <t>Pose et Connexion Dégraisseur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</si>
  <si>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</si>
  <si>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</si>
  <si>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</si>
  <si>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</si>
  <si>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</si>
  <si>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</si>
  <si>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</si>
  <si>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</si>
  <si>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</si>
  <si>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</si>
  <si>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</si>
  <si>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</si>
  <si>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Pointe de diamant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</si>
  <si>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</si>
  <si>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</si>
  <si>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</si>
  <si>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</si>
  <si>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</si>
  <si>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</si>
  <si>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barre PVC dia 50</t>
  </si>
  <si>
    <t>couper à dimension ; ébavurer, poncer, dégraisser et coller</t>
  </si>
  <si>
    <t>clapet sortie</t>
  </si>
  <si>
    <t>couper tube à dimension, coller clapet</t>
  </si>
  <si>
    <t>Regard connexion électrique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</si>
  <si>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</si>
  <si>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</si>
  <si>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</si>
  <si>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</si>
  <si>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</si>
  <si>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EPDM seul noue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</si>
  <si>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</si>
  <si>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</si>
  <si>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</si>
  <si>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</si>
  <si>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</si>
  <si>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</si>
  <si>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grillage avertisseur rouge ou marron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</si>
  <si>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</si>
  <si>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</si>
  <si>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</si>
  <si>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</si>
  <si>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</si>
  <si>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raccord PE – PVC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</si>
  <si>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</si>
  <si>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</si>
  <si>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</si>
  <si>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</si>
  <si>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</si>
  <si>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</si>
  <si>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</si>
  <si>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</si>
  <si>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</si>
  <si>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</si>
  <si>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Installation de chantier</t>
  </si>
  <si>
    <t>MOC_PREPARATION</t>
  </si>
  <si>
    <t>déchargement matériel et outtilage</t>
  </si>
  <si>
    <t>Piquetage et niveaux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</si>
  <si>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</si>
  <si>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</si>
  <si>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</si>
  <si>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</si>
  <si>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</si>
  <si>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</si>
  <si>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Caillebotis 1x1 m</t>
  </si>
  <si>
    <t>manutention grille</t>
  </si>
  <si>
    <t>Caillebotis 1x1,5 m</t>
  </si>
  <si>
    <t>cadre douglas  170/60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</si>
  <si>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</si>
  <si>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</si>
  <si>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</si>
  <si>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</si>
  <si>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</si>
  <si>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</si>
  <si>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</si>
  <si>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</si>
  <si>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</si>
  <si>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</si>
  <si>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</si>
  <si>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</si>
  <si>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passage membrane collage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</si>
  <si>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</si>
  <si>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</si>
  <si>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</si>
  <si>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</si>
  <si>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</si>
  <si>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</si>
  <si>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</si>
  <si>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</si>
  <si>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sable remplissage coffrage bacs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</si>
  <si>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</si>
  <si>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</si>
  <si>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</si>
  <si>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</si>
  <si>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</si>
  <si>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</si>
  <si>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</si>
  <si>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</si>
  <si>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</si>
  <si>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</si>
  <si>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</si>
  <si>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</si>
  <si>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 xml:space="preserve"> joint forsheda dia 100  PE</t>
  </si>
  <si>
    <t>MOC_Tronc_Commun</t>
  </si>
  <si>
    <t>Percer le bac et poser le joint forsheda puis chasser bout de tube</t>
  </si>
  <si>
    <t>Pose passage de membrane dia 50</t>
  </si>
  <si>
    <t>pose du passe-paroi préparée en atelier</t>
  </si>
  <si>
    <t>Pose drain de sorties BAC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</si>
  <si>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</si>
  <si>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</si>
  <si>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</si>
  <si>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</si>
  <si>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Pose Regard de sortie FH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</si>
  <si>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</si>
  <si>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</si>
  <si>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</si>
  <si>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</si>
  <si>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</si>
  <si>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</si>
  <si>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</si>
  <si>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</si>
  <si>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</si>
  <si>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</si>
  <si>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</si>
  <si>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</si>
  <si>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</si>
  <si>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</si>
  <si>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</si>
  <si>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</si>
  <si>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</si>
  <si>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</si>
  <si>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</si>
  <si>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</si>
  <si>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</si>
  <si>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</si>
  <si>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</si>
  <si>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</si>
  <si>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</si>
  <si>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</si>
  <si>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</si>
  <si>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</si>
  <si>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</si>
  <si>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</si>
  <si>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Pose plaque Schiste</t>
  </si>
  <si>
    <t>Pose bordure béton</t>
  </si>
  <si>
    <t>Pose rondins bois</t>
  </si>
  <si>
    <t>Pose bordure métal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</si>
  <si>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</si>
  <si>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</si>
  <si>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</si>
  <si>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</si>
  <si>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</si>
  <si>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</si>
  <si>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</si>
  <si>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</si>
  <si>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</si>
  <si>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</si>
  <si>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</si>
  <si>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</si>
  <si>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</si>
  <si>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</si>
  <si>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</si>
  <si>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</si>
  <si>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</si>
  <si>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</si>
  <si>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</si>
  <si>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</si>
  <si>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</si>
  <si>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</si>
  <si>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</si>
  <si>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</si>
  <si>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</si>
  <si>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</si>
  <si>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</si>
  <si>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</si>
  <si>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</si>
  <si>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</si>
  <si>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</si>
  <si>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</si>
  <si>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</si>
  <si>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</si>
  <si>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</si>
  <si>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</si>
  <si>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</si>
  <si>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</si>
  <si>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</si>
  <si>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</si>
  <si>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</si>
  <si>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</si>
  <si>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</si>
  <si>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</si>
  <si>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</si>
  <si>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</si>
  <si>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</si>
  <si>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</si>
  <si>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</si>
  <si>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</si>
  <si>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</si>
  <si>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</si>
  <si>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</si>
  <si>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</si>
  <si>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</si>
  <si>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</si>
  <si>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</si>
  <si>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</si>
  <si>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</si>
  <si>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</si>
  <si>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</si>
  <si>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</si>
  <si>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</si>
  <si>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</si>
  <si>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</si>
  <si>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</si>
  <si>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</si>
  <si>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</si>
  <si>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</si>
  <si>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</si>
  <si>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Réduction 110-100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</si>
  <si>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</si>
  <si>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</si>
  <si>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</si>
  <si>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</si>
  <si>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</si>
  <si>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</si>
  <si>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</si>
  <si>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</si>
  <si>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</si>
  <si>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</si>
  <si>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</si>
  <si>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</si>
  <si>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</si>
  <si>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</si>
  <si>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</si>
  <si>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</si>
  <si>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</si>
  <si>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</si>
  <si>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</si>
  <si>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</si>
  <si>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</si>
  <si>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</si>
  <si>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</si>
  <si>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</si>
  <si>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</si>
  <si>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</si>
  <si>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</si>
  <si>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</si>
  <si>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</si>
  <si>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</si>
  <si>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</si>
  <si>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</si>
  <si>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</si>
  <si>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</si>
  <si>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</si>
  <si>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</si>
  <si>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</si>
  <si>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</si>
  <si>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</si>
  <si>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</si>
  <si>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</si>
  <si>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</si>
  <si>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</si>
  <si>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</si>
  <si>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</si>
  <si>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</si>
  <si>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</si>
  <si>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</si>
  <si>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</si>
  <si>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</si>
  <si>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</si>
  <si>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</si>
  <si>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</si>
  <si>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</si>
  <si>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</si>
  <si>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</si>
  <si>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</si>
  <si>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Réduction 100-50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</si>
  <si>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</si>
  <si>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</si>
  <si>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</si>
  <si>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</si>
  <si>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</si>
  <si>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</si>
  <si>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</si>
  <si>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</si>
  <si>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</si>
  <si>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</si>
  <si>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</si>
  <si>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</si>
  <si>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</si>
  <si>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</si>
  <si>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</si>
  <si>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</si>
  <si>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</si>
  <si>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</si>
  <si>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</si>
  <si>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</si>
  <si>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</si>
  <si>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</si>
  <si>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Coude 20° MF</t>
  </si>
  <si>
    <t>PUM</t>
  </si>
  <si>
    <t>-</t>
  </si>
  <si>
    <t>Coude 20° FF</t>
  </si>
  <si>
    <t>Coude 30° MF</t>
  </si>
  <si>
    <t>Coude 30° FF</t>
  </si>
  <si>
    <t>Coude 45° FF</t>
  </si>
  <si>
    <t>Coude 67°</t>
  </si>
  <si>
    <t>Coudes 90° MF</t>
  </si>
  <si>
    <t>Coudes 90° FF</t>
  </si>
  <si>
    <t>T45° MF</t>
  </si>
  <si>
    <t>T67° MF</t>
  </si>
  <si>
    <t>T90° MF</t>
  </si>
  <si>
    <t>Coulisse dia 100</t>
  </si>
  <si>
    <t>Coude 90°</t>
  </si>
  <si>
    <t>Accessoires</t>
  </si>
  <si>
    <t>Coude 45°</t>
  </si>
  <si>
    <t>T 90°</t>
  </si>
  <si>
    <t>Barre PVC DIA 50</t>
  </si>
  <si>
    <t>Réduction 63/50</t>
  </si>
  <si>
    <t>manchon pression 50</t>
  </si>
  <si>
    <t>bouchon pression 50</t>
  </si>
  <si>
    <t>TE DE PIED DE BICHE DIAM 50</t>
  </si>
  <si>
    <t>TOILE VEGETALE ANTI-AFFOUILLEMENT</t>
  </si>
  <si>
    <t>TE DE PRESSION DIAMETRE 63</t>
  </si>
  <si>
    <t>COUDE D50 à 45°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</si>
  <si>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</si>
  <si>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</si>
  <si>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</si>
  <si>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</si>
  <si>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</si>
  <si>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</si>
  <si>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</si>
  <si>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</si>
  <si>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</si>
  <si>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</si>
  <si>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</si>
  <si>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</si>
  <si>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</si>
  <si>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</si>
  <si>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</si>
  <si>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</si>
  <si>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</si>
  <si>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BARRE DE RENFORT POUR BAC 3EH (compatible 6EH</t>
  </si>
  <si>
    <t>BAC 2,5 EH + joint forsheda</t>
  </si>
  <si>
    <t>KIT BAC PEHD 2,5EH</t>
  </si>
  <si>
    <t>BAC 3 EH + joint forsheda</t>
  </si>
  <si>
    <t>BOIS</t>
  </si>
  <si>
    <t>Traverse de chêne 200/120</t>
  </si>
  <si>
    <t>Chevron traité CL 4 -7/5 cm</t>
  </si>
  <si>
    <t>RESEAU PRO</t>
  </si>
  <si>
    <t>HAMON BOIS</t>
  </si>
  <si>
    <t>Bardage douglas</t>
  </si>
  <si>
    <t>MASSON BOIS</t>
  </si>
  <si>
    <t>OSB 3 brut 18 mm (2500 x 1250</t>
  </si>
  <si>
    <t>Piquet shiste 6/8 cm L1m</t>
  </si>
  <si>
    <t>BORDURES</t>
  </si>
  <si>
    <t>CUPA</t>
  </si>
  <si>
    <t>ECOLAT h 14 cm L 25 m</t>
  </si>
  <si>
    <t>ROCHE COUPE</t>
  </si>
  <si>
    <t>Piquet ecopic pour ECOLAT</t>
  </si>
  <si>
    <t>METAL bordure enterrée 2mm h 125</t>
  </si>
  <si>
    <t>A tech</t>
  </si>
  <si>
    <t>DEMI RONDIN</t>
  </si>
  <si>
    <t>LEROI MERLIN</t>
  </si>
  <si>
    <t>BETON H 20 CM l 1M</t>
  </si>
  <si>
    <t>LEROY MERLIN</t>
  </si>
  <si>
    <t>fourreau rouge dia 50 – 50 m</t>
  </si>
  <si>
    <t>fourreau rouge  dia 63 – 50 m</t>
  </si>
  <si>
    <t>Collier Lyre dia 50</t>
  </si>
  <si>
    <t>Chapeau ventilation DIA 63</t>
  </si>
  <si>
    <t>Grille anti-rongeur</t>
  </si>
  <si>
    <t>sortie de drain</t>
  </si>
  <si>
    <t>clapet sortie dia 100</t>
  </si>
  <si>
    <t>Drain Jaune DIA 100 bobine 50m</t>
  </si>
  <si>
    <t>grillage avertisseur maron</t>
  </si>
  <si>
    <t>grillage avertisseur rouge</t>
  </si>
  <si>
    <t>grillage avertisseur bleu</t>
  </si>
  <si>
    <t xml:space="preserve">EPDM sur mesure 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</si>
  <si>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</si>
  <si>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</si>
  <si>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</si>
  <si>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</si>
  <si>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</si>
  <si>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</si>
  <si>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</si>
  <si>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</si>
  <si>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Manchon evac 50</t>
  </si>
  <si>
    <t>bouchon evac 50</t>
  </si>
  <si>
    <t>Coude 90° MF</t>
  </si>
  <si>
    <t>Y 45°</t>
  </si>
  <si>
    <t>T90°MF</t>
  </si>
  <si>
    <t>stonepanel</t>
  </si>
  <si>
    <t>FINITION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</si>
  <si>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</si>
  <si>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</si>
  <si>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</si>
  <si>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</si>
  <si>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</si>
  <si>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</si>
  <si>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COLLE</t>
  </si>
  <si>
    <t>Fournitures</t>
  </si>
  <si>
    <t>DECAPANT</t>
  </si>
  <si>
    <t>Lubrifiant</t>
  </si>
  <si>
    <t>Ruban Teflon</t>
  </si>
  <si>
    <t>Bombe peinture blanche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</si>
  <si>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</si>
  <si>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</si>
  <si>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</si>
  <si>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</si>
  <si>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</si>
  <si>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</si>
  <si>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</si>
  <si>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</si>
  <si>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</si>
  <si>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Géotextile 1m – 50m</t>
  </si>
  <si>
    <t>Géotextile 1m – 25m</t>
  </si>
  <si>
    <t>SCIE CLOCHE ¢ 60</t>
  </si>
  <si>
    <t>Outillage</t>
  </si>
  <si>
    <t>SCIE CLOCHE ¢ 70</t>
  </si>
  <si>
    <t>pointe de diamant 50 x50 cm</t>
  </si>
  <si>
    <t>PIGEON</t>
  </si>
  <si>
    <t>boite pluviale béton 25x25</t>
  </si>
  <si>
    <t>Plaque cloture béton h25</t>
  </si>
  <si>
    <t>Ecolat h 14 cm L 25 m + piquets</t>
  </si>
  <si>
    <t>Hippuris vulgaris</t>
  </si>
  <si>
    <t>JARDINS DE LEONIE</t>
  </si>
  <si>
    <t xml:space="preserve"> -5 à -40cm  /  soleil/mi ombre  /  6   </t>
  </si>
  <si>
    <t>Ranunculus flammula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</si>
  <si>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</si>
  <si>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</si>
  <si>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Stachys palustris</t>
  </si>
  <si>
    <t>humide  /  soleil  /  2  /  juin à août</t>
  </si>
  <si>
    <t>Glyceria maxima et variegata</t>
  </si>
  <si>
    <t xml:space="preserve">  0 à -10cm  /  soleil/mi ombre  /  4                                                                                               variegata : pousses très colorées au printemps (rose pourpre)</t>
  </si>
  <si>
    <t>Menyanthes trifoliata</t>
  </si>
  <si>
    <t xml:space="preserve"> -5 à -30cm  /  soleil  /  6  /  avril à juin</t>
  </si>
  <si>
    <t xml:space="preserve"> 0 à -10cm  /  soleil/mi ombre  /  4  /  juin à août</t>
  </si>
  <si>
    <t>Phalaris arundinacea picta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</si>
  <si>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</si>
  <si>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</si>
  <si>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>Saururus cernuus</t>
  </si>
  <si>
    <t xml:space="preserve"> 0 à -20cm  /  soleil/mi ombre  / 6  /  juin à sept</t>
  </si>
  <si>
    <t xml:space="preserve"> 0 à -40cm  /  soleil  /  3 </t>
  </si>
  <si>
    <t>Sparganium erectum</t>
  </si>
  <si>
    <t xml:space="preserve"> 0 à -60cm  /  soleil/mi ombre  / 4  / juil à sept</t>
  </si>
  <si>
    <t>Butomus umbellatus</t>
  </si>
  <si>
    <t xml:space="preserve"> -5 à -30cm  /  soleil/mi ombre  /  6  /  juil août</t>
  </si>
  <si>
    <t xml:space="preserve"> 0 à -10cm  /  soleil  /  6  /  mai juin</t>
  </si>
  <si>
    <t>Iris laevigata</t>
  </si>
  <si>
    <t xml:space="preserve"> 0 à -10cm  /  soleil/mi ombre  /  5  /  mai juin</t>
  </si>
  <si>
    <t>Iris versicolor</t>
  </si>
  <si>
    <t xml:space="preserve"> 0 à -20cm  /  soleil/mi ombre  /  6  /  juin juil</t>
  </si>
  <si>
    <t xml:space="preserve"> 0 à -10cm  /  soleil/mi ombre  /  4 </t>
  </si>
  <si>
    <t>Juncus inflexus</t>
  </si>
  <si>
    <t xml:space="preserve"> 0 à -10cm  /  soleil/mi ombre  / 5 </t>
  </si>
  <si>
    <t>Lythrum salicaria</t>
  </si>
  <si>
    <t xml:space="preserve"> 0 à -5cm  /  soleil/mi ombre  /  5  /  juin à août</t>
  </si>
  <si>
    <t>Pontederia cordata</t>
  </si>
  <si>
    <t xml:space="preserve"> 0 à -30cm /  soleil/mi ombre  /  4  /  juin à sept</t>
  </si>
  <si>
    <t>Scirpus albescens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</si>
  <si>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</si>
  <si>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>Scirpus lacustris</t>
  </si>
  <si>
    <t xml:space="preserve"> 0 à -60cm  /  soleil/mi ombre  /  6 </t>
  </si>
  <si>
    <t>Thalia dealbata</t>
  </si>
  <si>
    <t xml:space="preserve">  -20 à -80cm  /  soleil  / 1  /  juil à sept                                                                                                                   très graphique, peut attendre 2m de haut</t>
  </si>
  <si>
    <t>Alisma plantago</t>
  </si>
  <si>
    <t xml:space="preserve"> 0 à -20cm  /  soleil/mi ombre  /  6 </t>
  </si>
  <si>
    <t>Aponogeton distachyos</t>
  </si>
  <si>
    <t xml:space="preserve"> -30 à -80cm  / soleil/mi ombre  /  3  /  avril à nov                                                                                                        parfum de vanille</t>
  </si>
  <si>
    <t>Caltha palustris</t>
  </si>
  <si>
    <t xml:space="preserve"> 0 à -10cm  /  soleil/mi ombre  / 6  /  mai avril-sept oct</t>
  </si>
  <si>
    <t>Carex elata aura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</si>
  <si>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</si>
  <si>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</si>
  <si>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Acorus calamus</t>
  </si>
  <si>
    <t>0 à -20cm  /  soleil/mi ombre  /  5</t>
  </si>
  <si>
    <t>Acorus calamus variegata</t>
  </si>
  <si>
    <t>Acorus gramineus ogon</t>
  </si>
  <si>
    <t>PLANTES_AQUATIQUES</t>
  </si>
  <si>
    <t xml:space="preserve">0 à -10cm  /  soleil/mi ombre  /  5  </t>
  </si>
  <si>
    <t>Anemopsis californica</t>
  </si>
  <si>
    <t>0 à -5cm  /  soleil  /  4  / avril à juin</t>
  </si>
  <si>
    <t>Calla palustris</t>
  </si>
  <si>
    <t>0 à -15cm  /  soleil  /  8  /  mai à août</t>
  </si>
  <si>
    <t>Callitriche vernalis</t>
  </si>
  <si>
    <t>-5 à -50cm  /  soleil/mi ombre  /  3  /  mai à juil</t>
  </si>
  <si>
    <t>Cyperus alternifolius</t>
  </si>
  <si>
    <t xml:space="preserve">0 à -30cm  /  soleil/mi ombre  /  2  </t>
  </si>
  <si>
    <t>Dichromena colorata</t>
  </si>
  <si>
    <t>0 à -10cm  /  soleil/mi ombre  /  5  /  avril à sept</t>
  </si>
  <si>
    <t>Eleocharis acicularis</t>
  </si>
  <si>
    <t>-10 à -60cm  /  soleil/mi ombre  /  6</t>
  </si>
  <si>
    <t>Equisetum fluvatile</t>
  </si>
  <si>
    <t xml:space="preserve">0 à -10cm  /  soleil/mi ombre  /  3  </t>
  </si>
  <si>
    <t>Equisetum japonicum</t>
  </si>
  <si>
    <t>0 à -10cm  /  soleil/mi ombre  /  2</t>
  </si>
  <si>
    <t>Hydrocotyle vulgaris</t>
  </si>
  <si>
    <t>0 à -10cm  /  soleil/mi ombre  /  4</t>
  </si>
  <si>
    <t>Juncus effusus spiralis</t>
  </si>
  <si>
    <t>0 à-5cm  /  soleil/mi ombre  /  6</t>
  </si>
  <si>
    <t>Nymphaea colorado</t>
  </si>
  <si>
    <t>-40 à -60cm  /  soleil  /  1  /  mai à octobre</t>
  </si>
  <si>
    <t>Nymphaea gonnere</t>
  </si>
  <si>
    <t>-40 à -90cm  /  soleil  /  1  /  mai à sept</t>
  </si>
  <si>
    <t>Nymphaea James Brydon</t>
  </si>
  <si>
    <t>-30 à -100cm  /  soleil  /  1  /  mai à sept</t>
  </si>
  <si>
    <t>Nymphaea marlicea chrometella</t>
  </si>
  <si>
    <t>-40 à -80cm  /  soleil  /  1  /  mai à sept</t>
  </si>
  <si>
    <t>0enanthe javanica flamingo</t>
  </si>
  <si>
    <t>0 à -10cm  /  soleil/mi ombre  / 5  / juin à août</t>
  </si>
  <si>
    <t>Sagittaria graminea</t>
  </si>
  <si>
    <t>0 à -20cm  /  soleil/mi ombre  /  5  /  juil à sept</t>
  </si>
  <si>
    <t>Scirpus zebrinus</t>
  </si>
  <si>
    <t xml:space="preserve">0 à -10cm  /  soleil/mi ombre  /  6  </t>
  </si>
  <si>
    <t>Stratiotes aloïdes</t>
  </si>
  <si>
    <t>flottante  /  soleil/mi ombre  /  3</t>
  </si>
  <si>
    <t>Angelica gigas</t>
  </si>
  <si>
    <t>PLANTES_SOL_HUMIDE</t>
  </si>
  <si>
    <t>soleil/mi ombre  /  1  /  août-sept  /  100</t>
  </si>
  <si>
    <t>Darmera peltata</t>
  </si>
  <si>
    <t>mi ombre/o  /  3 /  avril-mai  /  100</t>
  </si>
  <si>
    <t>Eriophorum angustifolium</t>
  </si>
  <si>
    <t>soleil/mi ombre  /  8  /  40</t>
  </si>
  <si>
    <t>Geum mai tai</t>
  </si>
  <si>
    <t>P  /  soleil  /  6  /  mai à juil  /  45</t>
  </si>
  <si>
    <t>Houttuynia cordata chameleon</t>
  </si>
  <si>
    <t>soleil/mi ombre  /  4  /  juin à août  /  35</t>
  </si>
  <si>
    <t>Lysimachia nummularia aurea</t>
  </si>
  <si>
    <t>P  /  soleil/mi ombre  /  5  /  mai à juil  /  5</t>
  </si>
  <si>
    <t>Lysimachia punctata alexander</t>
  </si>
  <si>
    <t>soleil/mi ombre  /  5  /  juin à août  /  60</t>
  </si>
  <si>
    <t>Sagina subulata</t>
  </si>
  <si>
    <t>P  /  soleil/mi ombre  /  20  /  mai à août  /  5</t>
  </si>
  <si>
    <t>Schizostylis coccinea major</t>
  </si>
  <si>
    <t>P  /  soleil/mi ombre  /  6  /  sept à dec  /  40</t>
  </si>
  <si>
    <t>Thulbachia violacea</t>
  </si>
  <si>
    <t>soleil  /  5  /  juil à oct  /  30</t>
  </si>
  <si>
    <t>Tradescantia zwanenburg blue</t>
  </si>
  <si>
    <t>soleil/mi ombre  /  6  /  mai à sept  /  40</t>
  </si>
  <si>
    <t>PLANTES_SOL_FRAIS</t>
  </si>
  <si>
    <t>Acanthus spinosus</t>
  </si>
  <si>
    <t>P  /  soleil/mi ombre  /  3  /  juin à août  /  80</t>
  </si>
  <si>
    <t>Acanthus whitewater</t>
  </si>
  <si>
    <t>P  /  soleil/mi ombre  /  3  /  juin à sept  /  150</t>
  </si>
  <si>
    <t>Camassia blauwe donau</t>
  </si>
  <si>
    <t>soleil/mi ombre  /  15  / mai-juin  /  60</t>
  </si>
  <si>
    <t>Deschampsia flexuosa tatra gold</t>
  </si>
  <si>
    <t>P  /  soleil/mi ombre  /  9  /  50</t>
  </si>
  <si>
    <t>Echinacea purpurea catharina</t>
  </si>
  <si>
    <t>soleil  /  8  /  juil à sept  /  60</t>
  </si>
  <si>
    <t>Echinacea cinnamon cupcake</t>
  </si>
  <si>
    <t>soleil  /  8  /  juil à sept  /  50</t>
  </si>
  <si>
    <t>Geranium orkney cherry</t>
  </si>
  <si>
    <t>P  /  toute  /  6  /  juin à sept  /  30</t>
  </si>
  <si>
    <t>Hakonechloa macra nicolas</t>
  </si>
  <si>
    <t>P  /  soleil/mi ombre  /  4  /  40</t>
  </si>
  <si>
    <t>bite</t>
  </si>
  <si>
    <t>un</t>
  </si>
  <si>
    <t>Hosta francee</t>
  </si>
  <si>
    <t>soleil/mi ombre  /  4  /  juin-juil  /  60                                                                                                               une des rares hostas aimant le soleil et résistante aux limaces</t>
  </si>
  <si>
    <t>Hosta guacamole</t>
  </si>
  <si>
    <t>soleil/mi ombre  /  4  /  juin-juil  /  60</t>
  </si>
  <si>
    <t>Ligularia dentala desdemona</t>
  </si>
  <si>
    <t>mi ombre/o  /  4  /  juil à sept  /  100</t>
  </si>
  <si>
    <t>Lychnis flos-cuculis</t>
  </si>
  <si>
    <t>P  /  soleil/mi ombre  /  8  /  mai-juin  /  40</t>
  </si>
  <si>
    <t>Persicaria bistorta</t>
  </si>
  <si>
    <t>soleil  /  6  /  juin à août  /  40</t>
  </si>
  <si>
    <t>Rodgersia chocolate wings</t>
  </si>
  <si>
    <t>soleil/mi ombre  /  1  /  juin à août  /  100</t>
  </si>
  <si>
    <t>Tellima grandiflora rubra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</si>
  <si>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</si>
  <si>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</si>
  <si>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</si>
  <si>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</si>
  <si>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</si>
  <si>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</si>
  <si>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</si>
  <si>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</si>
  <si>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</si>
  <si>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</si>
  <si>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</si>
  <si>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</si>
  <si>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Poste de relevage pompe Right</t>
  </si>
  <si>
    <t>Poste de relevage cuve ø800</t>
  </si>
  <si>
    <t>Poste de relevage pompe Dwvox</t>
  </si>
  <si>
    <t>Poste de relevage avec barres de guidage</t>
  </si>
  <si>
    <t>PRESSION_DIA_50</t>
  </si>
  <si>
    <t>tuyaux pression PE  dia 50    50m</t>
  </si>
  <si>
    <t>Raccord PVC-PE DIA 50 x1/5 réf 3-3661</t>
  </si>
  <si>
    <t>Manchon PVC pression TAR RENF 50x1¨1/2 réf 1-3394</t>
  </si>
  <si>
    <t>Barre T 40</t>
  </si>
  <si>
    <t>PROTECTIONS_SANITAIRES</t>
  </si>
  <si>
    <t>Barre T 45</t>
  </si>
  <si>
    <t>Barre T 50</t>
  </si>
  <si>
    <t>Cornière galva 40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</si>
  <si>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</si>
  <si>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</si>
  <si>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</si>
  <si>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</si>
  <si>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</si>
  <si>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</si>
  <si>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</si>
  <si>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</si>
  <si>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</si>
  <si>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</si>
  <si>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</si>
  <si>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</si>
  <si>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</si>
  <si>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</si>
  <si>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</si>
  <si>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</si>
  <si>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</si>
  <si>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vis inox 50</t>
  </si>
  <si>
    <t>clous inox</t>
  </si>
  <si>
    <t>Réduction 50-40</t>
  </si>
  <si>
    <t>Réduction 63-50</t>
  </si>
  <si>
    <t>Réduction 100-63</t>
  </si>
  <si>
    <t>Réduction 100-80</t>
  </si>
  <si>
    <t>regard pluviale béton 25 x 25</t>
  </si>
  <si>
    <t>REGARDS_ BETON</t>
  </si>
  <si>
    <t>couvercle pour boite pluviale béton 25 x 25</t>
  </si>
  <si>
    <t>regard béton flasque plastique 30 x30</t>
  </si>
  <si>
    <t>Couvercle pr boite pluviale 30 x30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</si>
  <si>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</si>
  <si>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</si>
  <si>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</si>
  <si>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</si>
  <si>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</si>
  <si>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</si>
  <si>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</si>
  <si>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</si>
  <si>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</si>
  <si>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</si>
  <si>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</si>
  <si>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</si>
  <si>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</si>
  <si>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Répartiteurs (la paire)</t>
  </si>
  <si>
    <t>KIT FV RELEVAGE VANGUI50</t>
  </si>
  <si>
    <t>regard pression DIR 01 guillotines</t>
  </si>
  <si>
    <t>KIT RELEVAGE 3 VOIES DIAM 50</t>
  </si>
  <si>
    <t>regard de sortie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</si>
  <si>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</si>
  <si>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</si>
  <si>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</si>
  <si>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</si>
  <si>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</si>
  <si>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</si>
  <si>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</si>
  <si>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</si>
  <si>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</si>
  <si>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</si>
  <si>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</si>
  <si>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</si>
  <si>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</si>
  <si>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</si>
  <si>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</si>
  <si>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</si>
  <si>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</si>
  <si>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</si>
  <si>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</si>
  <si>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</si>
  <si>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</si>
  <si>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</si>
  <si>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</si>
  <si>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</si>
  <si>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</si>
  <si>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</si>
  <si>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</si>
  <si>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</si>
  <si>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</si>
  <si>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</si>
  <si>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</si>
  <si>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</si>
  <si>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Joint forsheda bacs additionnels</t>
  </si>
  <si>
    <t>Bouchons + manchons pour BACS</t>
  </si>
  <si>
    <t>rehausse béton</t>
  </si>
  <si>
    <t>Aération filtres</t>
  </si>
  <si>
    <t>Aération pompe</t>
  </si>
  <si>
    <t>Graviers 2/4</t>
  </si>
  <si>
    <t>Graviers 4/6,3</t>
  </si>
  <si>
    <t>BETON</t>
  </si>
  <si>
    <t>null</t>
  </si>
  <si>
    <t>PARPAINGS D\'ANGLE</t>
  </si>
  <si>
    <t>Béton prêt à l\'emploi -25 kg</t>
  </si>
  <si>
    <t>Mortier prêt à l\'emploi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</si>
  <si>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</si>
  <si>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</si>
  <si>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</si>
  <si>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</si>
  <si>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</si>
  <si>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</si>
  <si>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</si>
  <si>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</si>
  <si>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</si>
  <si>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</si>
  <si>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</si>
  <si>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</si>
  <si>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</si>
  <si>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</si>
  <si>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</si>
  <si>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</si>
  <si>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</si>
  <si>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</si>
  <si>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</si>
  <si>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</si>
  <si>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</si>
  <si>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</si>
  <si>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</si>
  <si>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</si>
  <si>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</si>
  <si>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</si>
  <si>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</si>
  <si>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</si>
  <si>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</si>
  <si>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</si>
  <si>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</si>
  <si>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</si>
  <si>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</si>
  <si>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</si>
  <si>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</si>
  <si>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</si>
  <si>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</si>
  <si>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</si>
  <si>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</si>
  <si>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</si>
  <si>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</si>
  <si>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</si>
  <si>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</si>
  <si>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</si>
  <si>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</si>
  <si>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</si>
  <si>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</si>
  <si>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</si>
  <si>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</si>
  <si>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</si>
  <si>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</si>
  <si>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</si>
  <si>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</si>
  <si>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</si>
  <si>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</si>
  <si>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</si>
  <si>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</si>
  <si>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</si>
  <si>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</si>
  <si>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</si>
  <si>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</si>
  <si>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</si>
  <si>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</si>
  <si>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</si>
  <si>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</si>
  <si>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</si>
  <si>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</si>
  <si>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</si>
  <si>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</si>
  <si>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</si>
  <si>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</si>
  <si>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</si>
  <si>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</si>
  <si>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</si>
  <si>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</si>
  <si>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</si>
  <si>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</si>
  <si>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</si>
  <si>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</si>
  <si>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</si>
  <si>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</si>
  <si>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</si>
  <si>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</si>
  <si>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</si>
  <si>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</si>
  <si>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</si>
  <si>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</si>
  <si>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</si>
  <si>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</si>
  <si>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</si>
  <si>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</si>
  <si>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</si>
  <si>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</si>
  <si>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</si>
  <si>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</si>
  <si>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</si>
  <si>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</si>
  <si>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</si>
  <si>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</si>
  <si>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</si>
  <si>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</si>
  <si>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</si>
  <si>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</si>
  <si>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</si>
  <si>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</si>
  <si>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</si>
  <si>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</si>
  <si>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</si>
  <si>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</si>
  <si>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</si>
  <si>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</si>
  <si>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</si>
  <si>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</si>
  <si>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</si>
  <si>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</si>
  <si>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</si>
  <si>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</si>
  <si>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</si>
  <si>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</si>
  <si>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</si>
  <si>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</si>
  <si>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</si>
  <si>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</si>
  <si>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</si>
  <si>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</si>
  <si>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</si>
  <si>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</si>
  <si>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</si>
  <si>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</si>
  <si>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</si>
  <si>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</si>
  <si>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1.6*0.31*CTE1</t>
  </si>
  <si>
    <t>1.6*0.3*CTE1+2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</si>
  <si>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</si>
  <si>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</si>
  <si>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</si>
  <si>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</si>
  <si>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</si>
  <si>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</si>
  <si>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</si>
  <si>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</si>
  <si>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</si>
  <si>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</si>
  <si>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</si>
  <si>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</si>
  <si>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</si>
  <si>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</si>
  <si>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</si>
  <si>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</si>
  <si>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</si>
  <si>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</si>
  <si>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</si>
  <si>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</si>
  <si>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</si>
  <si>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</si>
  <si>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</si>
  <si>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</si>
  <si>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</si>
  <si>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</si>
  <si>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</si>
  <si>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</si>
  <si>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</si>
  <si>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</si>
  <si>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</si>
  <si>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</si>
  <si>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</si>
  <si>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</si>
  <si>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</si>
  <si>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</si>
  <si>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</si>
  <si>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</si>
  <si>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</si>
  <si>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</si>
  <si>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</si>
  <si>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</si>
  <si>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</si>
  <si>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</si>
  <si>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</si>
  <si>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</si>
  <si>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</si>
  <si>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</si>
  <si>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</si>
  <si>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</si>
  <si>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</si>
  <si>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</si>
  <si>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</si>
  <si>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</si>
  <si>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</si>
  <si>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</si>
  <si>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</si>
  <si>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</si>
  <si>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</si>
  <si>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</si>
  <si>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</si>
  <si>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</si>
  <si>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</si>
  <si>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</si>
  <si>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</si>
  <si>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</si>
  <si>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</si>
  <si>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</si>
  <si>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</si>
  <si>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</si>
  <si>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</si>
  <si>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</si>
  <si>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</si>
  <si>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</si>
  <si>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</si>
  <si>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</si>
  <si>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</si>
  <si>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</si>
  <si>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</si>
  <si>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</si>
  <si>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</si>
  <si>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</si>
  <si>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</si>
  <si>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</si>
  <si>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</si>
  <si>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</si>
  <si>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</si>
  <si>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</si>
  <si>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</si>
  <si>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</si>
  <si>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</si>
  <si>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</si>
  <si>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</si>
  <si>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</si>
  <si>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</si>
  <si>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</si>
  <si>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</si>
  <si>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</si>
  <si>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</si>
  <si>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</si>
  <si>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</si>
  <si>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</si>
  <si>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</si>
  <si>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</si>
  <si>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</si>
  <si>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</si>
  <si>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</si>
  <si>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</si>
  <si>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</si>
  <si>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</si>
  <si>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</si>
  <si>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</si>
  <si>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</si>
  <si>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</si>
  <si>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</si>
  <si>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</si>
  <si>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</si>
  <si>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</si>
  <si>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</si>
  <si>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</si>
  <si>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</si>
  <si>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</si>
  <si>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</si>
  <si>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</si>
  <si>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</si>
  <si>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</si>
  <si>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</si>
  <si>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</si>
  <si>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</si>
  <si>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</si>
  <si>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</si>
  <si>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</si>
  <si>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</si>
  <si>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ZRV aquatique</t>
  </si>
  <si>
    <t>ZRV ligneux</t>
  </si>
  <si>
    <t>ZI_PEU_PROFONDE</t>
  </si>
  <si>
    <t>ZI_PROFONDE</t>
  </si>
  <si>
    <t>ZRV1</t>
  </si>
  <si>
    <t>ZRV2</t>
  </si>
  <si>
    <t>SURFACE_ZI</t>
  </si>
  <si>
    <t>2*SURFACE_ZI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</si>
  <si>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</si>
  <si>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</si>
  <si>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</si>
  <si>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</si>
  <si>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</si>
  <si>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</si>
  <si>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</si>
  <si>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SURFACE_ZRV1</t>
  </si>
  <si>
    <t>1.3*SURFACE_ZRV1</t>
  </si>
  <si>
    <t>5*SURFACE_ZRV1</t>
  </si>
  <si>
    <t>SURFACE_ZRV2</t>
  </si>
  <si>
    <t>1.6*0.3*SURFACE_ZRV2</t>
  </si>
  <si>
    <t>5*SURFACE_ZRV2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</si>
  <si>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</si>
  <si>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</si>
  <si>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</si>
  <si>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</si>
  <si>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</si>
  <si>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</si>
  <si>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</si>
  <si>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</si>
  <si>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</si>
  <si>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</si>
  <si>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</si>
  <si>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</si>
  <si>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</si>
  <si>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</si>
  <si>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</si>
  <si>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</si>
  <si>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</si>
  <si>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</si>
  <si>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</si>
  <si>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</si>
  <si>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</si>
  <si>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</si>
  <si>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</si>
  <si>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</si>
  <si>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</si>
  <si>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</si>
  <si>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</si>
  <si>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</si>
  <si>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</si>
  <si>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</si>
  <si>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</si>
  <si>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</si>
  <si>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</si>
  <si>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</si>
  <si>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</si>
  <si>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</si>
  <si>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</si>
  <si>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</si>
  <si>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</si>
  <si>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</si>
  <si>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</si>
  <si>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</si>
  <si>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</si>
  <si>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</si>
  <si>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</si>
  <si>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</si>
  <si>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</si>
  <si>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</si>
  <si>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</si>
  <si>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</si>
  <si>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</si>
  <si>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</si>
  <si>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</si>
  <si>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</si>
  <si>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</si>
  <si>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</si>
  <si>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</si>
  <si>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</si>
  <si>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</si>
  <si>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</si>
  <si>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</si>
  <si>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</si>
  <si>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</si>
  <si>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</si>
  <si>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</si>
  <si>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</si>
  <si>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</si>
  <si>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REL_CHASSE_EXUT</t>
  </si>
  <si>
    <t>DISTANCE_A+DISTANCE_C+DISTANCE_D+DISTANCE_E</t>
  </si>
  <si>
    <t>0.2*(DISTANCE_A+DISTANCE_C+DISTANCE_D+DISTANCE_E)</t>
  </si>
  <si>
    <t>0.2*(DISTANCE_A+DISTANCE_C+DISTANCE_D+DISTANCE_E)+3*NB_SORTIES_MAISON</t>
  </si>
  <si>
    <t>NB_SORTIES_MAISON</t>
  </si>
  <si>
    <t>(DISTANCE_A+DISTANCE_C+DISTANCE_D+DISTANCE_E)+2*NB_SORTIES_MAISON</t>
  </si>
  <si>
    <t>1.8*0.3*0.4*(DISTANCE_A+DISTANCE_C+DISTANCE_D+DISTANCE_E)+1.8*0.1*0.4*(DISTANCE_B1+DISTANCE_B2)</t>
  </si>
  <si>
    <t>1.5*(DISTANCE_B1+DISTANCE_B2)</t>
  </si>
  <si>
    <t>DISTANCE_B1+DISTANCE_B2</t>
  </si>
  <si>
    <t>DISTANCE_A+DISTANCE_C+DISTANCE_D+DISTANCE_E+DISTANCE_B1+DISTANCE_B2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</si>
  <si>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</si>
  <si>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</si>
  <si>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</si>
  <si>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</si>
  <si>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</si>
  <si>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</si>
  <si>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PR1_OK*0.25+PR2_OK*0.25</t>
  </si>
  <si>
    <t>TODO les 3 dernières lignes</t>
  </si>
  <si>
    <t>CHASSE_GRAV_NAVES*(SURFACE&lt;10)</t>
  </si>
  <si>
    <t>CHASSE_GRAV_NAVES*(SURFACE&gt;9)*(SURFACE&lt;18)</t>
  </si>
  <si>
    <t>CHASSE_GRAV_NAVES*(SURFACE&gt;17)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</si>
  <si>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</si>
  <si>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</si>
  <si>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</si>
  <si>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</si>
  <si>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</si>
  <si>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</si>
  <si>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</si>
  <si>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</si>
  <si>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</si>
  <si>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</si>
  <si>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</si>
  <si>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</si>
  <si>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</si>
  <si>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</si>
  <si>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</si>
  <si>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</si>
  <si>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</si>
  <si>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</si>
  <si>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</si>
  <si>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</si>
  <si>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</si>
  <si>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</si>
  <si>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</si>
  <si>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</si>
  <si>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</si>
  <si>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</si>
  <si>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</si>
  <si>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</si>
  <si>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</si>
  <si>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</si>
  <si>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</si>
  <si>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</si>
  <si>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</si>
  <si>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</si>
  <si>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</si>
  <si>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</si>
  <si>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</si>
  <si>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</si>
  <si>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</si>
  <si>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</si>
  <si>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</si>
  <si>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</si>
  <si>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</si>
  <si>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</si>
  <si>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</si>
  <si>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</si>
  <si>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</si>
  <si>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</si>
  <si>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A1</t>
  </si>
  <si>
    <t>A2</t>
  </si>
  <si>
    <t>A3</t>
  </si>
  <si>
    <t>A4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</si>
  <si>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</si>
  <si>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</si>
  <si>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</si>
  <si>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</si>
  <si>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</si>
  <si>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</si>
  <si>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</si>
  <si>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</si>
  <si>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</si>
  <si>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</si>
  <si>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</si>
  <si>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</si>
  <si>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</si>
  <si>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</si>
  <si>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</si>
  <si>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</si>
  <si>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</si>
  <si>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</si>
  <si>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</si>
  <si>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</si>
  <si>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</si>
  <si>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</si>
  <si>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</si>
  <si>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</si>
  <si>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</si>
  <si>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</si>
  <si>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</si>
  <si>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</si>
  <si>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</si>
  <si>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</si>
  <si>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</si>
  <si>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</si>
  <si>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</si>
  <si>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</si>
  <si>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</si>
  <si>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</si>
  <si>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</si>
  <si>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</si>
  <si>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</si>
  <si>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</si>
  <si>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</si>
  <si>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</si>
  <si>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</si>
  <si>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</si>
  <si>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</si>
  <si>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</si>
  <si>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</si>
  <si>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</si>
  <si>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</si>
  <si>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</si>
  <si>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</si>
  <si>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</si>
  <si>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</si>
  <si>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</si>
  <si>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</si>
  <si>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</si>
  <si>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</si>
  <si>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</si>
  <si>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</si>
  <si>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Tuyaux PVC DN 100, coudes,  répartiteurs.</t>
  </si>
  <si>
    <r>
      <t>Tuyaux PVC pression DN50, répartiteurs toboggan Aquatiris</t>
    </r>
    <r>
      <rPr>
        <sz val="11"/>
        <rFont val="Calibri"/>
        <family val="2"/>
      </rPr>
      <t>®</t>
    </r>
    <r>
      <rPr>
        <sz val="11"/>
        <rFont val="Arial"/>
        <family val="2"/>
      </rPr>
      <t>.</t>
    </r>
  </si>
  <si>
    <t>Tuyaux PVC DN 100, coudes, regards de distribution gravitaire, répartiteurs.</t>
  </si>
  <si>
    <t>Tuyaux pression, regard de répartition relevage, répartiteurs.</t>
  </si>
  <si>
    <t>Fourniture et pose d'un regard de distribution étanche équipé de vannes guillotines DN 50</t>
  </si>
  <si>
    <t>Fourniture et pose d'un regard de distribution étanche équipé d'une vanne pelle</t>
  </si>
  <si>
    <t>Fourniture et pose d'un regard de distribution étanche équipé de vannes guillotines DN 110</t>
  </si>
  <si>
    <t>Fourniture et mise en œuvre du filtre vertical : sandwich EPDM, granulats, plantes, drains, aération…</t>
  </si>
  <si>
    <t>Fourniture et mise en œuvre du filtre horizontal : sandwich EPDM, granulats, plantes, drain…</t>
  </si>
  <si>
    <t>Fourniture et mise en œuvre du Jardi-Assainissement FV : bacs en poly-éthylène Aquatiris, granulats, plantes, drains…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</si>
  <si>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</si>
  <si>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</si>
  <si>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</si>
  <si>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</si>
  <si>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</si>
  <si>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mise en œuvre d'une bande de propreté de 50 cm gravillonées (géotextile+10cm de graviers)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</si>
  <si>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</si>
  <si>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</si>
  <si>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</si>
  <si>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</si>
  <si>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</si>
  <si>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</si>
  <si>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</si>
  <si>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</si>
  <si>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</si>
  <si>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</si>
  <si>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</si>
  <si>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</si>
  <si>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</si>
  <si>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</si>
  <si>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</si>
  <si>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</si>
  <si>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</si>
  <si>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</si>
  <si>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</si>
  <si>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</si>
  <si>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</si>
  <si>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</si>
  <si>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</si>
  <si>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Semelle symétrique renforcée Z1, H.15 x l.35 cm Diam. 7 mm</t>
  </si>
  <si>
    <t>FERRAILLAGE</t>
  </si>
  <si>
    <t>PARPAINGS</t>
  </si>
  <si>
    <t>Chevron PE 5*8</t>
  </si>
  <si>
    <t>PVC</t>
  </si>
  <si>
    <t>Plaques PVC 1m</t>
  </si>
  <si>
    <t>Lame bois finition douglas 2,5 cm</t>
  </si>
  <si>
    <t>VIS BOULON (VENDU AVEC ECROU) TRCC JAPY TETE RONDE COLLET CARRE 12X140 FILETM-IE SUR 140 CLASSE 6.8 ACIER GALVANISE A CHAUD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</si>
  <si>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</si>
  <si>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</si>
  <si>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</si>
  <si>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</si>
  <si>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</si>
  <si>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</si>
  <si>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</si>
  <si>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</si>
  <si>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</si>
  <si>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</si>
  <si>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</si>
  <si>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</si>
  <si>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</si>
  <si>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</si>
  <si>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</si>
  <si>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</si>
  <si>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</si>
  <si>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Q_CHEVRON_PE</t>
  </si>
  <si>
    <t>Q_PVC</t>
  </si>
  <si>
    <t>1.2*CTE1</t>
  </si>
  <si>
    <t>Q_CORNIERES</t>
  </si>
  <si>
    <t>Q_BOULONNAGE</t>
  </si>
  <si>
    <t>Q_PENTURE</t>
  </si>
  <si>
    <t>0.2*CTE1</t>
  </si>
  <si>
    <t>0.7*CTE1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</si>
  <si>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</si>
  <si>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</si>
  <si>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</si>
  <si>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</si>
  <si>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</si>
  <si>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</si>
  <si>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</si>
  <si>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</si>
  <si>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</si>
  <si>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</si>
  <si>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</si>
  <si>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</si>
  <si>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</si>
  <si>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</si>
  <si>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</si>
  <si>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</si>
  <si>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</si>
  <si>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</si>
  <si>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</si>
  <si>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</si>
  <si>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</si>
  <si>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</si>
  <si>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</si>
  <si>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</si>
  <si>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</si>
  <si>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</si>
  <si>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</si>
  <si>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</si>
  <si>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</si>
  <si>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</si>
  <si>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</si>
  <si>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</si>
  <si>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CHASSE_GRAV_NAVES+CHASSE_GRAV_INAUTECH+CHASSE_GRAV_AQUATIRIS</t>
  </si>
  <si>
    <t>PR1_OK+PR2_OK+CHASSE_GRAV_BROYEUR</t>
  </si>
  <si>
    <t>PR1_OK+PR2_OK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</si>
  <si>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</si>
  <si>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</si>
  <si>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</si>
  <si>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</si>
  <si>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</si>
  <si>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</si>
  <si>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</si>
  <si>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</si>
  <si>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</si>
  <si>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</si>
  <si>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(PR2_OK*#PR2-ECSPR-900#)+(PR1_OK*#POSTE900#)</t>
  </si>
  <si>
    <t>(PR2_OK*#PR2-ECSPR-1200#)+(PR1_OK*#POSTE1200#)</t>
  </si>
  <si>
    <t>(PR2_OK*#PR2-ECSPR-1500#)+(PR1_OK*#POSTE1500#)</t>
  </si>
  <si>
    <t>(PR2_OK*#PR2-ECSPR-1800#)+(PR1_OK*#POSTE1800#)</t>
  </si>
  <si>
    <t>(PR2_OK*#PR2-ECSPR-2100#)+(PR1_OK*#POSTE2100#)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</si>
  <si>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</si>
  <si>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</si>
  <si>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</si>
  <si>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</si>
  <si>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</si>
  <si>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</si>
  <si>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</si>
  <si>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</si>
  <si>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</si>
  <si>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</si>
  <si>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</si>
  <si>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</si>
  <si>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</si>
  <si>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t>Fourniture et pose d'un regard de distribution étanche équipé d'une vanne 3 voies automatisée</t>
  </si>
  <si>
    <t>Fourniture et pose d'un regard de distribution étanche équipé de vannes 3 voies automatisée</t>
  </si>
  <si>
    <t>Fourniture et pose d'un regard de distribution étanche équipé de vanne 3 voies DN50</t>
  </si>
  <si>
    <t>Fourniture et pose d'un regard de distribution étanche équipé de vanne 3 voies DN 50</t>
  </si>
  <si>
    <r>
      <t xml:space="preserve">Réalisation du réseau d'évacuation gravitaire des eaux usées et des eaux traitées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</si>
  <si>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r>
      <t xml:space="preserve">"Réalisation du réseau d'évacuation sous pression des eaux usées" SI P2=OK "et des eaux traitées"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</si>
  <si>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t xml:space="preserve">Pose d'un fourreau électrique </t>
  </si>
  <si>
    <t>RELEVAGE CHASSE BROYEUR FOSSE</t>
  </si>
  <si>
    <t xml:space="preserve">RELEVAGE CHASSE BROYEUR FOSSE </t>
  </si>
  <si>
    <r>
      <t xml:space="preserve">SI RELEVAGE : "Ouvrages de bâchées :  </t>
    </r>
    <r>
      <rPr>
        <sz val="11"/>
        <color rgb="FFFF0000"/>
        <rFont val="Arial"/>
        <family val="2"/>
      </rPr>
      <t>SI P1=OK --&gt;</t>
    </r>
    <r>
      <rPr>
        <sz val="11"/>
        <rFont val="Arial"/>
        <family val="2"/>
      </rPr>
      <t xml:space="preserve"> "Fourniture et pose d'un poste de relevage eaux chargées type "</t>
    </r>
    <r>
      <rPr>
        <sz val="11"/>
        <color rgb="FFFF0000"/>
        <rFont val="Arial"/>
        <family val="2"/>
      </rPr>
      <t xml:space="preserve"> refP1 INDIQUER LA REFERENCE DU POSTE CHOISI, SI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</si>
  <si>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r>
      <t xml:space="preserve">SI GRAVITAIRE : "Ouvrages de bâchées :  </t>
    </r>
    <r>
      <rPr>
        <sz val="11"/>
        <color rgb="FFFF0000"/>
        <rFont val="Arial"/>
        <family val="2"/>
      </rPr>
      <t>SI = BROYEUR --&gt;</t>
    </r>
    <r>
      <rPr>
        <sz val="11"/>
        <rFont val="Arial"/>
        <family val="2"/>
      </rPr>
      <t xml:space="preserve"> "Fourniture et pose d'un broyeur en ligne Aquatiris"</t>
    </r>
    <r>
      <rPr>
        <sz val="11"/>
        <color rgb="FFFF0000"/>
        <rFont val="Arial"/>
        <family val="2"/>
      </rPr>
      <t xml:space="preserve"> , SI CHASSE : </t>
    </r>
    <r>
      <rPr>
        <sz val="11"/>
        <rFont val="Arial"/>
        <family val="2"/>
      </rPr>
      <t>"Fourniture et pose d'une chasse hydraulique modèle"</t>
    </r>
    <r>
      <rPr>
        <sz val="11"/>
        <color rgb="FFFF0000"/>
        <rFont val="Arial"/>
        <family val="2"/>
      </rPr>
      <t xml:space="preserve"> refCHASSE INDIQUER LA REFERENCE DE LA CHASSE CHOISIE,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</si>
  <si>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1.1*2*CTE1</t>
  </si>
  <si>
    <t>1.1*2*CTE2</t>
  </si>
  <si>
    <t>1.1*2*CTE3</t>
  </si>
  <si>
    <t>1.1*2*CTE4</t>
  </si>
  <si>
    <t>1.1*2*CTE5</t>
  </si>
  <si>
    <t>1.1*2*CTE6</t>
  </si>
  <si>
    <t>1.1*2*CTE7</t>
  </si>
  <si>
    <t>1.1*2*CTE8</t>
  </si>
  <si>
    <t>1.1*2*CTE9</t>
  </si>
  <si>
    <t>1.1*2*CTE10</t>
  </si>
  <si>
    <t>1.1*2*CTE11</t>
  </si>
  <si>
    <t>1.1*2*CTE12</t>
  </si>
  <si>
    <t>1.1*2*CTE13</t>
  </si>
  <si>
    <t>1.1*2*CTE14</t>
  </si>
  <si>
    <t>1.1*2*CTE15</t>
  </si>
  <si>
    <t>1.1*2*CTE16</t>
  </si>
  <si>
    <t>1.1*2*CTE17</t>
  </si>
  <si>
    <t>1.1*2*CTE18</t>
  </si>
  <si>
    <t>2*CTE1/1.92</t>
  </si>
  <si>
    <t>1*CTE2</t>
  </si>
  <si>
    <t>1*CTE3</t>
  </si>
  <si>
    <t>1*CTE4</t>
  </si>
  <si>
    <t>1*CTE5</t>
  </si>
  <si>
    <t>1*CTE6</t>
  </si>
  <si>
    <t>1*CTE7</t>
  </si>
  <si>
    <t>1*CTE8</t>
  </si>
  <si>
    <t>1*CTE9</t>
  </si>
  <si>
    <t>1*CTE10</t>
  </si>
  <si>
    <t>1*CTE11</t>
  </si>
  <si>
    <t>1*CTE12</t>
  </si>
  <si>
    <t>1*CTE13</t>
  </si>
  <si>
    <t>1*CTE14</t>
  </si>
  <si>
    <t>1*CTE15</t>
  </si>
  <si>
    <t>1*CTE16</t>
  </si>
  <si>
    <t>1*CTE17</t>
  </si>
  <si>
    <t>1*CTE18</t>
  </si>
  <si>
    <t>4*CTE2</t>
  </si>
  <si>
    <t>4*CTE3</t>
  </si>
  <si>
    <t>4*CTE4</t>
  </si>
  <si>
    <t>4*CTE5</t>
  </si>
  <si>
    <t>4*CTE6</t>
  </si>
  <si>
    <t>4*CTE7</t>
  </si>
  <si>
    <t>4*CTE8</t>
  </si>
  <si>
    <t>4*CTE9</t>
  </si>
  <si>
    <t>4*CTE10</t>
  </si>
  <si>
    <t>4*CTE11</t>
  </si>
  <si>
    <t>4*CTE12</t>
  </si>
  <si>
    <t>4*CTE13</t>
  </si>
  <si>
    <t>4*CTE14</t>
  </si>
  <si>
    <t>4*CTE15</t>
  </si>
  <si>
    <t>4*CTE16</t>
  </si>
  <si>
    <t>4*CTE17</t>
  </si>
  <si>
    <t>4*CTE18</t>
  </si>
  <si>
    <t>CTE1+0.4</t>
  </si>
  <si>
    <t>CTE1+0.5</t>
  </si>
  <si>
    <t>CTE1+0.6</t>
  </si>
  <si>
    <t>CTE1+0.7</t>
  </si>
  <si>
    <t>CTE1+0.8</t>
  </si>
  <si>
    <t>CTE1+0.9</t>
  </si>
  <si>
    <t>CTE1+0.10</t>
  </si>
  <si>
    <t>CTE1+0.11</t>
  </si>
  <si>
    <t>CTE1+0.12</t>
  </si>
  <si>
    <t>CTE1+0.13</t>
  </si>
  <si>
    <t>CTE1+0.14</t>
  </si>
  <si>
    <t>CTE1+0.15</t>
  </si>
  <si>
    <t>CTE1+0.16</t>
  </si>
  <si>
    <t>CTE1+0.17</t>
  </si>
  <si>
    <t>CTE1+0.18</t>
  </si>
  <si>
    <t>CTE1+0.19</t>
  </si>
  <si>
    <t>CTE1+0.20</t>
  </si>
  <si>
    <t>2*CTE1/1.93</t>
  </si>
  <si>
    <t>2*CTE1/1.94</t>
  </si>
  <si>
    <t>2*CTE1/1.95</t>
  </si>
  <si>
    <t>2*CTE1/1.96</t>
  </si>
  <si>
    <t>2*CTE1/1.97</t>
  </si>
  <si>
    <t>2*CTE1/1.98</t>
  </si>
  <si>
    <t>2*CTE1/1.99</t>
  </si>
  <si>
    <t>2*CTE1/1.100</t>
  </si>
  <si>
    <t>2*CTE1/1.101</t>
  </si>
  <si>
    <t>2*CTE1/1.102</t>
  </si>
  <si>
    <t>2*CTE1/1.103</t>
  </si>
  <si>
    <t>2*CTE1/1.104</t>
  </si>
  <si>
    <t>2*CTE1/1.105</t>
  </si>
  <si>
    <t>2*CTE1/1.106</t>
  </si>
  <si>
    <t>2*CTE1/1.107</t>
  </si>
  <si>
    <t>2*CTE1/1.108</t>
  </si>
  <si>
    <t>2*CTE1/1.109</t>
  </si>
  <si>
    <t>4*CTE1/1.93</t>
  </si>
  <si>
    <t>4*CTE1/1.94</t>
  </si>
  <si>
    <t>4*CTE1/1.95</t>
  </si>
  <si>
    <t>4*CTE1/1.96</t>
  </si>
  <si>
    <t>4*CTE1/1.97</t>
  </si>
  <si>
    <t>4*CTE1/1.98</t>
  </si>
  <si>
    <t>4*CTE1/1.99</t>
  </si>
  <si>
    <t>4*CTE1/1.100</t>
  </si>
  <si>
    <t>4*CTE1/1.101</t>
  </si>
  <si>
    <t>4*CTE1/1.102</t>
  </si>
  <si>
    <t>4*CTE1/1.103</t>
  </si>
  <si>
    <t>4*CTE1/1.104</t>
  </si>
  <si>
    <t>4*CTE1/1.105</t>
  </si>
  <si>
    <t>4*CTE1/1.106</t>
  </si>
  <si>
    <t>4*CTE1/1.107</t>
  </si>
  <si>
    <t>4*CTE1/1.108</t>
  </si>
  <si>
    <t>4*CTE1/1.109</t>
  </si>
  <si>
    <t>1.1*CTE2</t>
  </si>
  <si>
    <t>1.1*CTE3</t>
  </si>
  <si>
    <t>1.1*CTE4</t>
  </si>
  <si>
    <t>1.1*CTE5</t>
  </si>
  <si>
    <t>1.1*CTE6</t>
  </si>
  <si>
    <t>1.1*CTE7</t>
  </si>
  <si>
    <t>1.1*CTE8</t>
  </si>
  <si>
    <t>1.1*CTE9</t>
  </si>
  <si>
    <t>1.1*CTE10</t>
  </si>
  <si>
    <t>1.1*CTE11</t>
  </si>
  <si>
    <t>1.1*CTE12</t>
  </si>
  <si>
    <t>1.1*CTE13</t>
  </si>
  <si>
    <t>1.1*CTE14</t>
  </si>
  <si>
    <t>1.1*CTE15</t>
  </si>
  <si>
    <t>1.1*CTE16</t>
  </si>
  <si>
    <t>1.1*CTE17</t>
  </si>
  <si>
    <t>1.1*CTE18</t>
  </si>
  <si>
    <t>2*CTE2</t>
  </si>
  <si>
    <t>2*CTE3</t>
  </si>
  <si>
    <t>2*CTE4</t>
  </si>
  <si>
    <t>2*CTE5</t>
  </si>
  <si>
    <t>2*CTE6</t>
  </si>
  <si>
    <t>2*CTE7</t>
  </si>
  <si>
    <t>2*CTE8</t>
  </si>
  <si>
    <t>2*CTE9</t>
  </si>
  <si>
    <t>2*CTE10</t>
  </si>
  <si>
    <t>2*CTE11</t>
  </si>
  <si>
    <t>2*CTE12</t>
  </si>
  <si>
    <t>2*CTE13</t>
  </si>
  <si>
    <t>2*CTE14</t>
  </si>
  <si>
    <t>2*CTE15</t>
  </si>
  <si>
    <t>2*CTE16</t>
  </si>
  <si>
    <t>2*CTE17</t>
  </si>
  <si>
    <t>2*CTE18</t>
  </si>
  <si>
    <t>0,5*CTE1</t>
  </si>
  <si>
    <t>0,5*CTE2</t>
  </si>
  <si>
    <t>0,5*CTE3</t>
  </si>
  <si>
    <t>0,5*CTE4</t>
  </si>
  <si>
    <t>0,5*CTE5</t>
  </si>
  <si>
    <t>0,5*CTE6</t>
  </si>
  <si>
    <t>0,5*CTE7</t>
  </si>
  <si>
    <t>0,5*CTE8</t>
  </si>
  <si>
    <t>0,5*CTE9</t>
  </si>
  <si>
    <t>0,5*CTE10</t>
  </si>
  <si>
    <t>0,5*CTE11</t>
  </si>
  <si>
    <t>0,5*CTE12</t>
  </si>
  <si>
    <t>0,5*CTE13</t>
  </si>
  <si>
    <t>0,5*CTE14</t>
  </si>
  <si>
    <t>0,5*CTE15</t>
  </si>
  <si>
    <t>0,5*CTE16</t>
  </si>
  <si>
    <t>0,5*CTE17</t>
  </si>
  <si>
    <t>0,5*CTE18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</si>
</sst>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000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CFE7F5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rgb="FFC9C9C9"/>
      </patternFill>
    </fill>
    <fill>
      <patternFill patternType="solid">
        <fgColor rgb="FFFFFF00"/>
        <bgColor rgb="FFDAE3F3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4" fillId="30" borderId="0"/>
    <xf numFmtId="0" fontId="15" fillId="0" borderId="0"/>
  </cellStyleXfs>
  <cellXfs count="107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 applyFill="1" applyBorder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1" fillId="9" borderId="0" xfId="1" applyFill="1" applyAlignment="1">
      <alignment horizontal="center" vertical="center"/>
    </xf>
    <xf numFmtId="164" fontId="4" fillId="9" borderId="0" xfId="1" applyFont="1" applyFill="1" applyAlignment="1">
      <alignment horizontal="center" vertical="center"/>
    </xf>
    <xf numFmtId="164" fontId="5" fillId="9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10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12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2" borderId="4" xfId="1" applyNumberFormat="1" applyFont="1" applyFill="1" applyBorder="1" applyAlignment="1">
      <alignment horizontal="center" vertical="center" wrapText="1"/>
    </xf>
    <xf numFmtId="164" fontId="8" fillId="13" borderId="6" xfId="1" applyFont="1" applyFill="1" applyBorder="1" applyAlignment="1">
      <alignment horizontal="center" vertical="center" wrapText="1"/>
    </xf>
    <xf numFmtId="164" fontId="8" fillId="14" borderId="4" xfId="1" applyFont="1" applyFill="1" applyBorder="1" applyAlignment="1">
      <alignment horizontal="center" vertical="center" wrapText="1"/>
    </xf>
    <xf numFmtId="168" fontId="7" fillId="15" borderId="6" xfId="1" applyNumberFormat="1" applyFont="1" applyFill="1" applyBorder="1" applyAlignment="1">
      <alignment horizontal="center" vertical="center" wrapText="1"/>
    </xf>
    <xf numFmtId="168" fontId="7" fillId="14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6" borderId="6" xfId="1" applyNumberFormat="1" applyFont="1" applyFill="1" applyBorder="1" applyAlignment="1">
      <alignment horizontal="center" vertical="center" wrapText="1"/>
    </xf>
    <xf numFmtId="169" fontId="8" fillId="17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8" borderId="6" xfId="1" applyNumberFormat="1" applyFont="1" applyFill="1" applyBorder="1" applyAlignment="1">
      <alignment horizontal="center" vertical="center" wrapText="1"/>
    </xf>
    <xf numFmtId="169" fontId="8" fillId="19" borderId="6" xfId="1" applyNumberFormat="1" applyFont="1" applyFill="1" applyBorder="1" applyAlignment="1">
      <alignment horizontal="center" vertical="center" wrapText="1"/>
    </xf>
    <xf numFmtId="168" fontId="7" fillId="18" borderId="6" xfId="1" applyNumberFormat="1" applyFont="1" applyFill="1" applyBorder="1" applyAlignment="1">
      <alignment horizontal="center" vertical="center" wrapText="1"/>
    </xf>
    <xf numFmtId="169" fontId="7" fillId="19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1" borderId="0" xfId="1" applyFill="1" applyAlignment="1">
      <alignment horizontal="center" vertical="center"/>
    </xf>
    <xf numFmtId="0" fontId="7" fillId="3" borderId="4" xfId="2" applyNumberFormat="1" applyFont="1" applyFill="1" applyBorder="1" applyAlignment="1">
      <alignment horizontal="center" vertical="center" wrapText="1"/>
    </xf>
    <xf numFmtId="164" fontId="11" fillId="12" borderId="4" xfId="1" applyFont="1" applyFill="1" applyBorder="1" applyAlignment="1">
      <alignment horizontal="center" vertical="center" wrapText="1"/>
    </xf>
    <xf numFmtId="168" fontId="10" fillId="15" borderId="6" xfId="1" applyNumberFormat="1" applyFont="1" applyFill="1" applyBorder="1" applyAlignment="1">
      <alignment horizontal="center" vertical="center" wrapText="1"/>
    </xf>
    <xf numFmtId="168" fontId="11" fillId="16" borderId="6" xfId="1" applyNumberFormat="1" applyFont="1" applyFill="1" applyBorder="1" applyAlignment="1">
      <alignment horizontal="center" vertical="center" wrapText="1"/>
    </xf>
    <xf numFmtId="168" fontId="10" fillId="18" borderId="6" xfId="1" applyNumberFormat="1" applyFont="1" applyFill="1" applyBorder="1" applyAlignment="1">
      <alignment horizontal="center" vertical="center" wrapText="1"/>
    </xf>
    <xf numFmtId="164" fontId="1" fillId="3" borderId="7" xfId="1" applyFill="1" applyBorder="1" applyAlignment="1">
      <alignment horizontal="right" vertical="center" wrapText="1"/>
    </xf>
    <xf numFmtId="164" fontId="1" fillId="3" borderId="8" xfId="1" applyFill="1" applyBorder="1" applyAlignment="1">
      <alignment horizontal="right" vertical="center" wrapText="1"/>
    </xf>
    <xf numFmtId="0" fontId="0" fillId="23" borderId="0" xfId="0" applyFill="1"/>
    <xf numFmtId="164" fontId="1" fillId="16" borderId="9" xfId="1" applyFont="1" applyFill="1" applyBorder="1" applyAlignment="1">
      <alignment horizontal="center" vertical="center" wrapText="1"/>
    </xf>
    <xf numFmtId="164" fontId="1" fillId="16" borderId="1" xfId="1" applyFont="1" applyFill="1" applyBorder="1" applyAlignment="1">
      <alignment horizontal="center" vertical="center" wrapText="1"/>
    </xf>
    <xf numFmtId="0" fontId="0" fillId="25" borderId="0" xfId="0" applyFill="1"/>
    <xf numFmtId="0" fontId="0" fillId="24" borderId="0" xfId="0" applyFill="1"/>
    <xf numFmtId="0" fontId="0" fillId="25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24" borderId="0" xfId="0" applyFill="1"/>
    <xf numFmtId="0" fontId="0" fillId="7" borderId="0" xfId="0" applyFill="1"/>
    <xf numFmtId="0" fontId="0" fillId="25" borderId="0" xfId="0" applyFill="1"/>
    <xf numFmtId="164" fontId="1" fillId="16" borderId="1" xfId="1" applyFill="1" applyBorder="1" applyAlignment="1">
      <alignment horizontal="center" vertical="center" wrapText="1"/>
    </xf>
    <xf numFmtId="164" fontId="1" fillId="16" borderId="0" xfId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 vertical="center" wrapText="1"/>
    </xf>
    <xf numFmtId="164" fontId="12" fillId="27" borderId="7" xfId="1" applyFont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/>
    </xf>
    <xf numFmtId="167" fontId="7" fillId="28" borderId="1" xfId="1" applyNumberFormat="1" applyFont="1" applyFill="1" applyBorder="1" applyAlignment="1">
      <alignment horizontal="center" vertical="center" wrapText="1"/>
    </xf>
    <xf numFmtId="164" fontId="1" fillId="31" borderId="10" xfId="1" applyFill="1" applyBorder="1" applyAlignment="1">
      <alignment horizontal="center" vertical="center" wrapText="1"/>
    </xf>
    <xf numFmtId="164" fontId="1" fillId="10" borderId="1" xfId="1" applyFill="1" applyBorder="1" applyAlignment="1">
      <alignment horizontal="center" vertical="center" wrapText="1"/>
    </xf>
    <xf numFmtId="164" fontId="1" fillId="31" borderId="1" xfId="1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165" fontId="1" fillId="32" borderId="1" xfId="1" applyNumberFormat="1" applyFill="1" applyBorder="1" applyAlignment="1">
      <alignment horizontal="center" vertical="center" wrapText="1"/>
    </xf>
    <xf numFmtId="164" fontId="2" fillId="10" borderId="1" xfId="2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164" fontId="1" fillId="3" borderId="7" xfId="1" applyFill="1" applyBorder="1" applyAlignment="1">
      <alignment horizontal="right" vertical="center" wrapText="1"/>
    </xf>
    <xf numFmtId="0" fontId="0" fillId="24" borderId="0" xfId="0" applyFill="1"/>
    <xf numFmtId="0" fontId="0" fillId="29" borderId="0" xfId="0" applyFill="1"/>
    <xf numFmtId="0" fontId="15" fillId="24" borderId="0" xfId="4" applyFill="1" applyAlignment="1">
      <alignment horizontal="center" vertical="center"/>
    </xf>
    <xf numFmtId="1" fontId="15" fillId="24" borderId="0" xfId="4" applyNumberFormat="1" applyFill="1" applyAlignment="1">
      <alignment horizontal="center" vertical="center" wrapText="1"/>
    </xf>
    <xf numFmtId="164" fontId="1" fillId="10" borderId="10" xfId="1" applyFill="1" applyBorder="1" applyAlignment="1">
      <alignment horizontal="center" vertical="center" wrapText="1"/>
    </xf>
    <xf numFmtId="165" fontId="1" fillId="32" borderId="10" xfId="1" applyNumberFormat="1" applyFill="1" applyBorder="1" applyAlignment="1">
      <alignment horizontal="center" vertical="center" wrapText="1"/>
    </xf>
    <xf numFmtId="164" fontId="1" fillId="33" borderId="1" xfId="1" applyFill="1" applyBorder="1" applyAlignment="1">
      <alignment horizontal="center" vertical="center" wrapText="1"/>
    </xf>
    <xf numFmtId="164" fontId="7" fillId="33" borderId="4" xfId="1" applyFont="1" applyFill="1" applyBorder="1" applyAlignment="1">
      <alignment horizontal="center" vertical="center" wrapText="1"/>
    </xf>
    <xf numFmtId="164" fontId="7" fillId="34" borderId="1" xfId="1" applyFont="1" applyFill="1" applyBorder="1" applyAlignment="1">
      <alignment horizontal="center" vertical="center" wrapText="1"/>
    </xf>
    <xf numFmtId="164" fontId="8" fillId="35" borderId="4" xfId="1" applyFont="1" applyFill="1" applyBorder="1" applyAlignment="1">
      <alignment horizontal="center" vertical="center" wrapText="1"/>
    </xf>
    <xf numFmtId="164" fontId="8" fillId="35" borderId="0" xfId="1" applyFont="1" applyFill="1" applyBorder="1" applyAlignment="1">
      <alignment horizontal="center" vertical="center" wrapText="1"/>
    </xf>
    <xf numFmtId="0" fontId="3" fillId="24" borderId="0" xfId="0" applyFont="1" applyFill="1" applyAlignment="1">
      <alignment vertical="top" wrapText="1"/>
    </xf>
    <xf numFmtId="164" fontId="7" fillId="33" borderId="0" xfId="1" applyFont="1" applyFill="1" applyBorder="1" applyAlignment="1">
      <alignment horizontal="center" vertical="center" wrapText="1"/>
    </xf>
    <xf numFmtId="164" fontId="7" fillId="34" borderId="0" xfId="1" applyFont="1" applyFill="1" applyBorder="1" applyAlignment="1">
      <alignment horizontal="center" vertical="center" wrapText="1"/>
    </xf>
    <xf numFmtId="0" fontId="3" fillId="22" borderId="0" xfId="0" applyFont="1" applyFill="1" applyAlignment="1">
      <alignment horizontal="left" vertical="top" wrapText="1"/>
    </xf>
    <xf numFmtId="0" fontId="0" fillId="36" borderId="0" xfId="0" applyFill="1"/>
    <xf numFmtId="164" fontId="9" fillId="20" borderId="3" xfId="1" applyFont="1" applyFill="1" applyBorder="1" applyAlignment="1">
      <alignment horizontal="center" vertical="center" wrapText="1"/>
    </xf>
    <xf numFmtId="164" fontId="9" fillId="20" borderId="4" xfId="1" applyFont="1" applyFill="1" applyBorder="1" applyAlignment="1">
      <alignment horizontal="center" vertical="center" wrapText="1"/>
    </xf>
    <xf numFmtId="164" fontId="1" fillId="16" borderId="10" xfId="1" applyFill="1" applyBorder="1" applyAlignment="1">
      <alignment horizontal="center" vertical="center" wrapText="1"/>
    </xf>
    <xf numFmtId="164" fontId="12" fillId="26" borderId="11" xfId="1" applyFont="1" applyFill="1" applyBorder="1" applyAlignment="1">
      <alignment horizontal="center" vertical="center" wrapText="1"/>
    </xf>
    <xf numFmtId="164" fontId="1" fillId="37" borderId="1" xfId="1" applyFill="1" applyBorder="1" applyAlignment="1">
      <alignment horizontal="center" vertical="center" wrapText="1"/>
    </xf>
    <xf numFmtId="164" fontId="2" fillId="38" borderId="1" xfId="2" applyFill="1" applyBorder="1" applyAlignment="1">
      <alignment horizontal="center" vertical="center" wrapText="1"/>
    </xf>
    <xf numFmtId="164" fontId="1" fillId="38" borderId="1" xfId="1" applyFill="1" applyBorder="1" applyAlignment="1">
      <alignment horizontal="center" vertical="center" wrapText="1"/>
    </xf>
    <xf numFmtId="165" fontId="1" fillId="39" borderId="1" xfId="1" applyNumberFormat="1" applyFill="1" applyBorder="1" applyAlignment="1">
      <alignment horizontal="center" vertical="center" wrapText="1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4" xr:uid="{00000000-0005-0000-0000-000003000000}"/>
    <cellStyle name="SASKIT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Chiffrag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6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>
        <row r="11">
          <cell r="K11"/>
        </row>
        <row r="12">
          <cell r="J12" t="str">
            <v>B2</v>
          </cell>
        </row>
        <row r="13">
          <cell r="K13" t="str">
            <v>PR2-EC</v>
          </cell>
          <cell r="L13" t="str">
            <v>DN50</v>
          </cell>
          <cell r="P13"/>
          <cell r="R13"/>
          <cell r="Z13"/>
          <cell r="AB13"/>
          <cell r="AP13"/>
          <cell r="AS13"/>
        </row>
        <row r="14">
          <cell r="G14" t="str">
            <v/>
          </cell>
          <cell r="J14" t="str">
            <v>NAVES</v>
          </cell>
        </row>
        <row r="16">
          <cell r="G16">
            <v>10</v>
          </cell>
          <cell r="J16" t="str">
            <v>S2</v>
          </cell>
        </row>
        <row r="70">
          <cell r="P70">
            <v>10</v>
          </cell>
        </row>
        <row r="80">
          <cell r="F80"/>
        </row>
        <row r="82">
          <cell r="F82" t="str">
            <v>ECSPR-1200</v>
          </cell>
        </row>
        <row r="83">
          <cell r="G83">
            <v>900</v>
          </cell>
        </row>
      </sheetData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/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/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/>
          <cell r="D57">
            <v>9</v>
          </cell>
          <cell r="E57" t="str">
            <v>ml</v>
          </cell>
          <cell r="F57"/>
        </row>
        <row r="58">
          <cell r="A58" t="str">
            <v>tablette chêne 220/4</v>
          </cell>
          <cell r="B58" t="str">
            <v>BOIS</v>
          </cell>
          <cell r="C58"/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/>
          <cell r="B71" t="str">
            <v>BORDURES</v>
          </cell>
          <cell r="C71"/>
          <cell r="D71"/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/>
          <cell r="D73">
            <v>1.79</v>
          </cell>
          <cell r="E73" t="str">
            <v>pc</v>
          </cell>
          <cell r="F73" t="str">
            <v>-</v>
          </cell>
        </row>
        <row r="74">
          <cell r="A74"/>
          <cell r="B74" t="str">
            <v>BORDURES</v>
          </cell>
          <cell r="C74"/>
          <cell r="D74"/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/>
          <cell r="B76" t="str">
            <v>BORDURES</v>
          </cell>
          <cell r="C76"/>
          <cell r="D76"/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/>
          <cell r="B78" t="str">
            <v>BORDURES</v>
          </cell>
          <cell r="C78"/>
          <cell r="D78"/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/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/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/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/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/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/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/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/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/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/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/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/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/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/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/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/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/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/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/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/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/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/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/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/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/>
          <cell r="B235" t="str">
            <v>PLANTES EPURATRICES</v>
          </cell>
          <cell r="C235"/>
          <cell r="D235"/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/>
          <cell r="B247" t="str">
            <v>PLANTES_SOL_FRAIS</v>
          </cell>
          <cell r="C247"/>
          <cell r="D247"/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/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/>
          <cell r="D257">
            <v>2</v>
          </cell>
          <cell r="E257" t="str">
            <v>un</v>
          </cell>
          <cell r="F257"/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/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/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/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/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/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/>
        </row>
        <row r="290">
          <cell r="A290" t="str">
            <v>Cornière galva 40</v>
          </cell>
          <cell r="B290" t="str">
            <v>PROTECTIONS_SANITAIRES</v>
          </cell>
          <cell r="C290"/>
          <cell r="D290">
            <v>15</v>
          </cell>
          <cell r="E290" t="str">
            <v>ml</v>
          </cell>
          <cell r="F290"/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/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/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/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/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/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/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/>
          <cell r="B308"/>
          <cell r="C308"/>
          <cell r="D308"/>
          <cell r="E308"/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/>
          <cell r="D312">
            <v>0.15</v>
          </cell>
          <cell r="E312" t="str">
            <v>pc</v>
          </cell>
          <cell r="F312"/>
        </row>
        <row r="313">
          <cell r="A313" t="str">
            <v>vis inox 6/100 spéciale</v>
          </cell>
          <cell r="B313" t="str">
            <v>QUINCAILLERIE</v>
          </cell>
          <cell r="C313"/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/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/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/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/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/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/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/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/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/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/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/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/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/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/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/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/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/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/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/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/>
        </row>
        <row r="397">
          <cell r="A397"/>
          <cell r="B397" t="str">
            <v>PVC</v>
          </cell>
          <cell r="C397" t="str">
            <v>SASKIT</v>
          </cell>
          <cell r="D397"/>
          <cell r="E397" t="str">
            <v>ml</v>
          </cell>
          <cell r="F397"/>
        </row>
        <row r="398">
          <cell r="A398"/>
          <cell r="B398" t="str">
            <v>PVC</v>
          </cell>
          <cell r="C398" t="str">
            <v>SASKIT</v>
          </cell>
          <cell r="D398"/>
          <cell r="E398"/>
          <cell r="F398"/>
        </row>
        <row r="399">
          <cell r="A399"/>
          <cell r="B399" t="str">
            <v>PVC</v>
          </cell>
          <cell r="C399" t="str">
            <v>SASKIT</v>
          </cell>
          <cell r="D399"/>
          <cell r="E399"/>
          <cell r="F399"/>
        </row>
        <row r="400">
          <cell r="A400"/>
          <cell r="B400" t="str">
            <v>PVC</v>
          </cell>
          <cell r="C400" t="str">
            <v>SASKIT</v>
          </cell>
          <cell r="D400"/>
          <cell r="E400"/>
          <cell r="F400"/>
        </row>
        <row r="401">
          <cell r="A401"/>
          <cell r="B401" t="str">
            <v>PVC</v>
          </cell>
          <cell r="C401" t="str">
            <v>SASKIT</v>
          </cell>
          <cell r="D401"/>
          <cell r="E401"/>
          <cell r="F401"/>
        </row>
        <row r="402">
          <cell r="A402"/>
          <cell r="B402" t="str">
            <v>PVC</v>
          </cell>
          <cell r="C402" t="str">
            <v>SASKIT</v>
          </cell>
          <cell r="D402"/>
          <cell r="E402"/>
          <cell r="F402"/>
        </row>
        <row r="403">
          <cell r="A403"/>
          <cell r="B403" t="str">
            <v>PVC</v>
          </cell>
          <cell r="C403" t="str">
            <v>SASKIT</v>
          </cell>
          <cell r="D403"/>
          <cell r="E403"/>
          <cell r="F403"/>
        </row>
        <row r="404">
          <cell r="A404"/>
          <cell r="B404"/>
          <cell r="C404"/>
          <cell r="D404"/>
          <cell r="E404"/>
          <cell r="F404"/>
        </row>
        <row r="405">
          <cell r="A405"/>
          <cell r="B405"/>
          <cell r="C405"/>
          <cell r="D405"/>
          <cell r="E405"/>
          <cell r="F405"/>
        </row>
        <row r="406">
          <cell r="A406"/>
          <cell r="B406"/>
          <cell r="C406"/>
          <cell r="D406"/>
          <cell r="E406"/>
          <cell r="F406"/>
        </row>
        <row r="407">
          <cell r="A407"/>
          <cell r="B407"/>
          <cell r="C407"/>
          <cell r="D407"/>
          <cell r="E407"/>
          <cell r="F407"/>
        </row>
        <row r="408">
          <cell r="A408"/>
          <cell r="B408"/>
          <cell r="C408"/>
          <cell r="D408"/>
          <cell r="E408"/>
          <cell r="F408"/>
        </row>
        <row r="409">
          <cell r="A409"/>
          <cell r="B409"/>
          <cell r="C409"/>
          <cell r="D409"/>
          <cell r="E409"/>
          <cell r="F409"/>
        </row>
        <row r="410">
          <cell r="A410"/>
          <cell r="B410"/>
          <cell r="C410"/>
          <cell r="D410"/>
          <cell r="E410"/>
          <cell r="F410"/>
        </row>
        <row r="411">
          <cell r="A411"/>
          <cell r="B411"/>
          <cell r="C411"/>
          <cell r="D411"/>
          <cell r="E411"/>
          <cell r="F411"/>
        </row>
        <row r="412">
          <cell r="A412"/>
          <cell r="B412"/>
          <cell r="C412"/>
          <cell r="D412"/>
          <cell r="E412"/>
          <cell r="F412"/>
        </row>
        <row r="413">
          <cell r="A413"/>
          <cell r="B413"/>
          <cell r="C413"/>
          <cell r="D413"/>
          <cell r="E413"/>
          <cell r="F413"/>
        </row>
        <row r="414">
          <cell r="A414"/>
          <cell r="B414"/>
          <cell r="C414"/>
          <cell r="D414"/>
          <cell r="E414"/>
          <cell r="F414"/>
        </row>
        <row r="415">
          <cell r="A415"/>
          <cell r="B415"/>
          <cell r="C415"/>
          <cell r="D415"/>
          <cell r="E415"/>
          <cell r="F415"/>
        </row>
        <row r="416">
          <cell r="A416"/>
          <cell r="B416"/>
          <cell r="C416"/>
          <cell r="D416"/>
          <cell r="E416"/>
          <cell r="F416"/>
        </row>
        <row r="417">
          <cell r="A417"/>
          <cell r="B417"/>
          <cell r="C417"/>
          <cell r="D417"/>
          <cell r="E417"/>
          <cell r="F417"/>
        </row>
        <row r="418">
          <cell r="A418"/>
          <cell r="B418"/>
          <cell r="C418"/>
          <cell r="D418"/>
          <cell r="E418"/>
          <cell r="F418"/>
        </row>
        <row r="419">
          <cell r="A419"/>
          <cell r="B419"/>
          <cell r="C419"/>
          <cell r="D419"/>
          <cell r="E419"/>
          <cell r="F419"/>
        </row>
        <row r="420">
          <cell r="A420"/>
          <cell r="B420"/>
          <cell r="C420"/>
          <cell r="D420"/>
          <cell r="E420"/>
          <cell r="F420"/>
        </row>
        <row r="421">
          <cell r="A421"/>
          <cell r="B421"/>
          <cell r="C421"/>
          <cell r="D421"/>
          <cell r="E421"/>
          <cell r="F421"/>
        </row>
        <row r="422">
          <cell r="A422"/>
          <cell r="B422"/>
          <cell r="C422"/>
          <cell r="D422"/>
          <cell r="E422"/>
          <cell r="F422"/>
        </row>
        <row r="423">
          <cell r="A423"/>
          <cell r="B423"/>
          <cell r="C423"/>
          <cell r="D423"/>
          <cell r="E423"/>
          <cell r="F423"/>
        </row>
        <row r="424">
          <cell r="A424"/>
          <cell r="B424"/>
          <cell r="C424"/>
          <cell r="D424"/>
          <cell r="E424"/>
          <cell r="F424"/>
        </row>
        <row r="425">
          <cell r="A425"/>
          <cell r="B425"/>
          <cell r="C425"/>
          <cell r="D425"/>
          <cell r="E425"/>
          <cell r="F425"/>
        </row>
        <row r="426">
          <cell r="A426"/>
          <cell r="B426"/>
          <cell r="C426"/>
          <cell r="D426"/>
          <cell r="E426"/>
          <cell r="F426"/>
        </row>
        <row r="427">
          <cell r="A427"/>
          <cell r="B427"/>
          <cell r="C427"/>
          <cell r="D427"/>
          <cell r="E427"/>
          <cell r="F427"/>
        </row>
        <row r="428">
          <cell r="A428"/>
          <cell r="B428"/>
          <cell r="C428"/>
          <cell r="D428"/>
          <cell r="E428"/>
          <cell r="F428"/>
        </row>
        <row r="429">
          <cell r="A429"/>
          <cell r="B429"/>
          <cell r="C429"/>
          <cell r="D429"/>
          <cell r="E429"/>
          <cell r="F429"/>
        </row>
        <row r="430">
          <cell r="A430"/>
          <cell r="B430"/>
          <cell r="C430"/>
          <cell r="D430"/>
          <cell r="E430"/>
          <cell r="F430"/>
        </row>
        <row r="431">
          <cell r="A431"/>
          <cell r="B431"/>
          <cell r="C431"/>
          <cell r="D431"/>
          <cell r="E431"/>
          <cell r="F431"/>
        </row>
        <row r="432">
          <cell r="A432"/>
          <cell r="B432"/>
          <cell r="C432"/>
          <cell r="D432"/>
          <cell r="E432"/>
          <cell r="F432"/>
        </row>
        <row r="433">
          <cell r="A433"/>
          <cell r="B433"/>
          <cell r="C433"/>
          <cell r="D433"/>
          <cell r="E433"/>
          <cell r="F433"/>
        </row>
        <row r="434">
          <cell r="A434"/>
          <cell r="B434"/>
          <cell r="C434"/>
          <cell r="D434"/>
          <cell r="E434"/>
          <cell r="F434"/>
        </row>
        <row r="435">
          <cell r="A435"/>
          <cell r="B435"/>
          <cell r="C435"/>
          <cell r="D435"/>
          <cell r="E435"/>
          <cell r="F435"/>
        </row>
        <row r="436">
          <cell r="A436"/>
          <cell r="B436"/>
          <cell r="C436"/>
          <cell r="D436"/>
          <cell r="E436"/>
          <cell r="F436"/>
        </row>
        <row r="437">
          <cell r="A437"/>
          <cell r="B437"/>
          <cell r="C437"/>
          <cell r="D437"/>
          <cell r="E437"/>
          <cell r="F437"/>
        </row>
        <row r="438">
          <cell r="A438"/>
          <cell r="B438"/>
          <cell r="C438"/>
          <cell r="D438"/>
          <cell r="E438"/>
          <cell r="F438"/>
        </row>
        <row r="439">
          <cell r="A439"/>
          <cell r="B439"/>
          <cell r="C439"/>
          <cell r="D439"/>
          <cell r="E439"/>
          <cell r="F439"/>
        </row>
        <row r="440">
          <cell r="A440"/>
          <cell r="B440"/>
          <cell r="C440"/>
          <cell r="D440"/>
          <cell r="E440"/>
          <cell r="F440"/>
        </row>
        <row r="441">
          <cell r="A441"/>
          <cell r="B441"/>
          <cell r="C441"/>
          <cell r="D441"/>
          <cell r="E441"/>
          <cell r="F441"/>
        </row>
        <row r="442">
          <cell r="A442"/>
          <cell r="B442"/>
          <cell r="C442"/>
          <cell r="D442"/>
          <cell r="E442"/>
          <cell r="F442"/>
        </row>
        <row r="443">
          <cell r="A443"/>
          <cell r="B443"/>
          <cell r="C443"/>
          <cell r="D443"/>
          <cell r="E443"/>
          <cell r="F443"/>
        </row>
        <row r="444">
          <cell r="A444"/>
          <cell r="B444"/>
          <cell r="C444"/>
          <cell r="D444"/>
          <cell r="E444"/>
          <cell r="F444"/>
        </row>
        <row r="445">
          <cell r="A445"/>
          <cell r="B445"/>
          <cell r="C445"/>
          <cell r="D445"/>
          <cell r="E445"/>
          <cell r="F445"/>
        </row>
        <row r="446">
          <cell r="A446"/>
          <cell r="B446"/>
          <cell r="C446"/>
          <cell r="D446"/>
          <cell r="E446"/>
          <cell r="F446"/>
        </row>
        <row r="447">
          <cell r="A447"/>
          <cell r="B447"/>
          <cell r="C447"/>
          <cell r="D447"/>
          <cell r="E447"/>
          <cell r="F447"/>
        </row>
        <row r="448">
          <cell r="A448"/>
          <cell r="B448"/>
          <cell r="C448"/>
          <cell r="D448"/>
          <cell r="E448"/>
          <cell r="F448"/>
        </row>
      </sheetData>
      <sheetData sheetId="8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/>
          <cell r="B79"/>
          <cell r="C79"/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/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/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/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/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/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/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/>
          <cell r="B25"/>
          <cell r="C25"/>
          <cell r="D25"/>
          <cell r="E25"/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/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/>
          <cell r="B35"/>
          <cell r="C35"/>
          <cell r="D35"/>
          <cell r="E35"/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/>
          <cell r="B37"/>
          <cell r="C37"/>
          <cell r="D37"/>
          <cell r="E37"/>
        </row>
        <row r="38">
          <cell r="A38"/>
          <cell r="B38"/>
          <cell r="C38"/>
          <cell r="D38"/>
          <cell r="E38"/>
        </row>
        <row r="39">
          <cell r="A39"/>
          <cell r="B39"/>
          <cell r="C39"/>
          <cell r="D39"/>
          <cell r="E39"/>
        </row>
        <row r="40">
          <cell r="A40"/>
          <cell r="B40"/>
          <cell r="C40"/>
          <cell r="D40"/>
          <cell r="E40"/>
        </row>
        <row r="41">
          <cell r="A41"/>
          <cell r="B41"/>
          <cell r="C41"/>
          <cell r="D41"/>
          <cell r="E41"/>
        </row>
        <row r="42">
          <cell r="A42"/>
          <cell r="B42"/>
          <cell r="C42"/>
          <cell r="D42"/>
          <cell r="E42"/>
        </row>
        <row r="43">
          <cell r="A43"/>
          <cell r="B43"/>
          <cell r="C43"/>
          <cell r="D43"/>
          <cell r="E43"/>
        </row>
        <row r="44">
          <cell r="A44"/>
          <cell r="B44"/>
          <cell r="C44"/>
          <cell r="D44"/>
          <cell r="E44"/>
        </row>
        <row r="45">
          <cell r="A45"/>
          <cell r="B45"/>
          <cell r="C45"/>
          <cell r="D45"/>
          <cell r="E45"/>
        </row>
        <row r="46">
          <cell r="A46"/>
          <cell r="B46"/>
          <cell r="C46"/>
          <cell r="D46"/>
          <cell r="E46"/>
        </row>
        <row r="47">
          <cell r="A47"/>
          <cell r="B47"/>
          <cell r="C47"/>
          <cell r="D47"/>
          <cell r="E47"/>
        </row>
        <row r="48">
          <cell r="A48"/>
          <cell r="B48"/>
          <cell r="C48"/>
          <cell r="D48"/>
          <cell r="E48"/>
        </row>
        <row r="49">
          <cell r="A49"/>
          <cell r="B49"/>
          <cell r="C49"/>
          <cell r="D49"/>
          <cell r="E49"/>
        </row>
        <row r="50">
          <cell r="A50"/>
          <cell r="B50"/>
          <cell r="C50"/>
          <cell r="D50"/>
          <cell r="E50"/>
        </row>
        <row r="51">
          <cell r="A51"/>
          <cell r="B51"/>
          <cell r="C51"/>
          <cell r="D51"/>
          <cell r="E51"/>
        </row>
        <row r="52">
          <cell r="A52"/>
          <cell r="B52"/>
          <cell r="C52"/>
          <cell r="D52"/>
          <cell r="E52"/>
        </row>
        <row r="53">
          <cell r="A53"/>
          <cell r="B53"/>
          <cell r="C53"/>
          <cell r="D53"/>
          <cell r="E53"/>
        </row>
        <row r="54">
          <cell r="A54"/>
          <cell r="B54"/>
          <cell r="C54"/>
          <cell r="D54"/>
          <cell r="E54"/>
        </row>
        <row r="55">
          <cell r="A55"/>
          <cell r="B55"/>
          <cell r="C55"/>
          <cell r="D55"/>
          <cell r="E55"/>
        </row>
        <row r="56">
          <cell r="A56"/>
          <cell r="B56"/>
          <cell r="C56"/>
          <cell r="D56"/>
          <cell r="E56"/>
        </row>
        <row r="57">
          <cell r="A57"/>
          <cell r="B57"/>
          <cell r="C57"/>
          <cell r="D57"/>
          <cell r="E57"/>
        </row>
        <row r="58">
          <cell r="A58"/>
          <cell r="B58"/>
          <cell r="C58"/>
          <cell r="D58"/>
          <cell r="E58"/>
        </row>
        <row r="59">
          <cell r="A59"/>
          <cell r="B59"/>
          <cell r="C59"/>
          <cell r="D59"/>
          <cell r="E59"/>
        </row>
        <row r="60">
          <cell r="A60"/>
          <cell r="B60"/>
          <cell r="C60"/>
          <cell r="D60"/>
          <cell r="E60"/>
        </row>
        <row r="61">
          <cell r="A61"/>
          <cell r="B61"/>
          <cell r="C61"/>
          <cell r="D61"/>
          <cell r="E61"/>
        </row>
        <row r="62">
          <cell r="A62"/>
          <cell r="B62"/>
          <cell r="C62"/>
          <cell r="D62"/>
          <cell r="E62"/>
        </row>
        <row r="63">
          <cell r="A63"/>
          <cell r="B63"/>
          <cell r="C63"/>
          <cell r="D63"/>
          <cell r="E63"/>
        </row>
        <row r="64">
          <cell r="A64"/>
          <cell r="B64"/>
          <cell r="C64"/>
          <cell r="D64"/>
          <cell r="E64"/>
        </row>
        <row r="65">
          <cell r="A65"/>
          <cell r="B65"/>
          <cell r="C65"/>
          <cell r="D65"/>
          <cell r="E65"/>
        </row>
        <row r="66">
          <cell r="A66"/>
          <cell r="B66"/>
          <cell r="C66"/>
          <cell r="D66"/>
          <cell r="E66"/>
        </row>
        <row r="67">
          <cell r="A67"/>
          <cell r="B67"/>
          <cell r="C67"/>
          <cell r="D67"/>
          <cell r="E67"/>
        </row>
        <row r="68">
          <cell r="A68"/>
          <cell r="B68"/>
          <cell r="C68"/>
          <cell r="D68"/>
          <cell r="E68"/>
        </row>
        <row r="69">
          <cell r="A69"/>
          <cell r="B69"/>
          <cell r="C69"/>
          <cell r="D69"/>
          <cell r="E69"/>
        </row>
        <row r="70">
          <cell r="A70"/>
          <cell r="B70"/>
          <cell r="C70"/>
          <cell r="D70"/>
          <cell r="E70"/>
        </row>
        <row r="71">
          <cell r="A71"/>
          <cell r="B71"/>
          <cell r="C71"/>
          <cell r="D71"/>
          <cell r="E71"/>
        </row>
        <row r="72">
          <cell r="A72"/>
          <cell r="B72"/>
          <cell r="C72"/>
          <cell r="D72"/>
          <cell r="E72"/>
        </row>
        <row r="73">
          <cell r="A73"/>
          <cell r="B73"/>
          <cell r="C73"/>
          <cell r="D73"/>
          <cell r="E73"/>
        </row>
        <row r="74">
          <cell r="A74"/>
          <cell r="B74"/>
          <cell r="C74"/>
          <cell r="D74"/>
          <cell r="E74"/>
        </row>
        <row r="75">
          <cell r="A75"/>
          <cell r="B75"/>
          <cell r="C75"/>
          <cell r="D75"/>
          <cell r="E75"/>
        </row>
        <row r="76">
          <cell r="A76"/>
          <cell r="B76"/>
          <cell r="C76"/>
          <cell r="D76"/>
          <cell r="E76"/>
        </row>
        <row r="77">
          <cell r="A77"/>
          <cell r="B77"/>
          <cell r="C77"/>
          <cell r="D77"/>
          <cell r="E77"/>
        </row>
        <row r="78">
          <cell r="A78"/>
          <cell r="B78"/>
          <cell r="C78"/>
          <cell r="D78"/>
          <cell r="E78"/>
        </row>
        <row r="79">
          <cell r="B79"/>
          <cell r="C79"/>
          <cell r="E79"/>
        </row>
        <row r="80">
          <cell r="B80"/>
          <cell r="C80"/>
          <cell r="E80"/>
        </row>
        <row r="81">
          <cell r="B81"/>
          <cell r="C81"/>
          <cell r="E81"/>
        </row>
        <row r="82">
          <cell r="B82"/>
          <cell r="C82"/>
          <cell r="E82"/>
        </row>
        <row r="83">
          <cell r="B83"/>
          <cell r="C83"/>
          <cell r="E83"/>
        </row>
        <row r="84">
          <cell r="B84"/>
          <cell r="C84"/>
          <cell r="E84"/>
        </row>
        <row r="85">
          <cell r="B85"/>
          <cell r="C85"/>
          <cell r="E85"/>
        </row>
        <row r="86">
          <cell r="B86"/>
          <cell r="C86"/>
          <cell r="E86"/>
        </row>
        <row r="87">
          <cell r="B87"/>
          <cell r="C87"/>
          <cell r="E87"/>
        </row>
        <row r="88">
          <cell r="B88"/>
          <cell r="C88"/>
          <cell r="E88"/>
        </row>
        <row r="89">
          <cell r="B89"/>
          <cell r="C89"/>
          <cell r="E89"/>
        </row>
        <row r="90">
          <cell r="B90"/>
          <cell r="C90"/>
          <cell r="E90"/>
        </row>
        <row r="91">
          <cell r="B91"/>
          <cell r="C91"/>
          <cell r="E91"/>
        </row>
        <row r="92">
          <cell r="B92"/>
          <cell r="C92"/>
          <cell r="E92"/>
        </row>
        <row r="93">
          <cell r="B93"/>
          <cell r="C93"/>
          <cell r="E93"/>
        </row>
        <row r="94">
          <cell r="B94"/>
          <cell r="C94"/>
          <cell r="E94"/>
        </row>
        <row r="95">
          <cell r="B95"/>
          <cell r="C95"/>
          <cell r="E95"/>
        </row>
        <row r="96">
          <cell r="B96"/>
          <cell r="C96"/>
          <cell r="E96"/>
        </row>
        <row r="97">
          <cell r="B97"/>
          <cell r="C97"/>
          <cell r="E97"/>
        </row>
        <row r="98">
          <cell r="B98"/>
          <cell r="C98"/>
          <cell r="E98"/>
        </row>
        <row r="99">
          <cell r="B99"/>
          <cell r="C99"/>
          <cell r="E99"/>
        </row>
        <row r="100">
          <cell r="B100"/>
          <cell r="C100"/>
          <cell r="E100"/>
        </row>
        <row r="101">
          <cell r="B101"/>
          <cell r="C101"/>
          <cell r="E101"/>
        </row>
        <row r="102">
          <cell r="B102"/>
          <cell r="C102"/>
          <cell r="E102"/>
        </row>
        <row r="103">
          <cell r="B103"/>
          <cell r="C103"/>
          <cell r="E103"/>
        </row>
        <row r="104">
          <cell r="B104"/>
          <cell r="C104"/>
          <cell r="E104"/>
        </row>
        <row r="105">
          <cell r="B105"/>
          <cell r="C105"/>
          <cell r="E105"/>
        </row>
        <row r="106">
          <cell r="B106"/>
          <cell r="C106"/>
          <cell r="E106"/>
        </row>
        <row r="107">
          <cell r="B107"/>
          <cell r="C107"/>
          <cell r="E107"/>
        </row>
        <row r="108">
          <cell r="B108"/>
          <cell r="C108"/>
          <cell r="E108"/>
        </row>
        <row r="109">
          <cell r="B109"/>
          <cell r="C109"/>
          <cell r="E109"/>
        </row>
      </sheetData>
      <sheetData sheetId="11"/>
      <sheetData sheetId="12"/>
      <sheetData sheetId="13"/>
      <sheetData sheetId="14"/>
      <sheetData sheetId="15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/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2">
          <cell r="O62">
            <v>1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H2"/>
          <cell r="I2"/>
          <cell r="J2" t="str">
            <v>EVACUATION_DIA_100</v>
          </cell>
          <cell r="K2">
            <v>1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/>
          <cell r="I3"/>
          <cell r="J3" t="str">
            <v>Accessoires</v>
          </cell>
          <cell r="K3">
            <v>2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/>
          <cell r="I4"/>
          <cell r="J4" t="str">
            <v>Accessoires_au_détail</v>
          </cell>
          <cell r="K4">
            <v>3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/>
          <cell r="I5"/>
          <cell r="J5" t="str">
            <v>BACS</v>
          </cell>
          <cell r="K5">
            <v>4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H6"/>
          <cell r="I6"/>
          <cell r="J6" t="str">
            <v>BOIS</v>
          </cell>
          <cell r="K6">
            <v>5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H7"/>
          <cell r="I7"/>
          <cell r="J7" t="str">
            <v>BORDURES</v>
          </cell>
          <cell r="K7">
            <v>6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H8"/>
          <cell r="I8"/>
          <cell r="J8" t="str">
            <v>DIVERS</v>
          </cell>
          <cell r="K8">
            <v>7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H9"/>
          <cell r="I9"/>
          <cell r="J9" t="str">
            <v>EPDM</v>
          </cell>
          <cell r="K9">
            <v>8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H10"/>
          <cell r="I10"/>
          <cell r="J10" t="str">
            <v>EPDM_FH</v>
          </cell>
          <cell r="K10">
            <v>9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H11"/>
          <cell r="I11"/>
          <cell r="J11" t="str">
            <v>EPDM_FV</v>
          </cell>
          <cell r="K11">
            <v>10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H12"/>
          <cell r="I12"/>
          <cell r="J12" t="str">
            <v>EVACUATION_DIA_50</v>
          </cell>
          <cell r="K12">
            <v>11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H13"/>
          <cell r="I13"/>
          <cell r="J13" t="str">
            <v>FINITION</v>
          </cell>
          <cell r="K13">
            <v>12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H14"/>
          <cell r="I14"/>
          <cell r="J14" t="str">
            <v>Fournitures</v>
          </cell>
          <cell r="K14">
            <v>13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H15"/>
          <cell r="I15"/>
          <cell r="J15" t="str">
            <v>CHASSES</v>
          </cell>
          <cell r="K15">
            <v>14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H16"/>
          <cell r="I16"/>
          <cell r="J16" t="str">
            <v>GEOTEXTILE</v>
          </cell>
          <cell r="K16">
            <v>15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H17"/>
          <cell r="I17"/>
          <cell r="J17" t="str">
            <v>Outillage</v>
          </cell>
          <cell r="K17">
            <v>16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H18"/>
          <cell r="I18"/>
          <cell r="J18" t="str">
            <v>PIGEON_MATERIAUX</v>
          </cell>
          <cell r="K18">
            <v>17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H19"/>
          <cell r="I19"/>
          <cell r="J19" t="str">
            <v>PLANTES_EPURATRICES</v>
          </cell>
          <cell r="K19">
            <v>18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H20"/>
          <cell r="I20"/>
          <cell r="J20" t="str">
            <v>PLANTES_AQUATIQUES</v>
          </cell>
          <cell r="K20">
            <v>19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H21"/>
          <cell r="I21"/>
          <cell r="J21" t="str">
            <v>PLANTES EPURATRICES</v>
          </cell>
          <cell r="K21">
            <v>20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H22"/>
          <cell r="I22"/>
          <cell r="J22" t="str">
            <v>PLANTES_SOL_HUMIDE</v>
          </cell>
          <cell r="K22">
            <v>21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H23"/>
          <cell r="I23"/>
          <cell r="J23" t="str">
            <v>PLANTES_SOL_FRAIS</v>
          </cell>
          <cell r="K23">
            <v>22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H24"/>
          <cell r="I24"/>
          <cell r="J24" t="str">
            <v>POSTES_DE_RELEVAGES</v>
          </cell>
          <cell r="K24">
            <v>23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H25"/>
          <cell r="I25"/>
          <cell r="J25" t="str">
            <v>PRESSION_DIA_50</v>
          </cell>
          <cell r="K25">
            <v>24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H26"/>
          <cell r="I26"/>
          <cell r="J26" t="str">
            <v>PROTECTIONS_SANITAIRES</v>
          </cell>
          <cell r="K26">
            <v>25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H27"/>
          <cell r="I27"/>
          <cell r="J27"/>
          <cell r="K27">
            <v>26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H28"/>
          <cell r="I28"/>
          <cell r="J28" t="str">
            <v>QUINCAILLERIE</v>
          </cell>
          <cell r="K28">
            <v>27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/>
          <cell r="G29"/>
          <cell r="H29"/>
          <cell r="I29"/>
          <cell r="J29" t="str">
            <v>REDUCTIONS</v>
          </cell>
          <cell r="K29">
            <v>28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H30"/>
          <cell r="I30"/>
          <cell r="J30" t="str">
            <v>REGARDS_ BETON</v>
          </cell>
          <cell r="K30">
            <v>29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H31"/>
          <cell r="I31"/>
          <cell r="J31" t="str">
            <v>REGARDS_ET_REPARTITEURS</v>
          </cell>
          <cell r="K31">
            <v>30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H32"/>
          <cell r="I32"/>
          <cell r="J32" t="str">
            <v>RELEVAGE</v>
          </cell>
          <cell r="K32">
            <v>31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H33"/>
          <cell r="I33"/>
          <cell r="J33" t="str">
            <v>TUBES</v>
          </cell>
          <cell r="K33">
            <v>32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H34"/>
          <cell r="I34"/>
          <cell r="J34" t="str">
            <v>GRANULATS</v>
          </cell>
          <cell r="K34">
            <v>33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H35"/>
          <cell r="I35"/>
          <cell r="J35" t="str">
            <v>BETON</v>
          </cell>
          <cell r="K35">
            <v>34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H36"/>
          <cell r="I36"/>
          <cell r="J36" t="str">
            <v>PVC</v>
          </cell>
          <cell r="K36">
            <v>35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H37"/>
          <cell r="I37"/>
          <cell r="K37">
            <v>36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H38"/>
          <cell r="I38"/>
          <cell r="K38">
            <v>37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H39"/>
          <cell r="I39"/>
          <cell r="K39">
            <v>38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H40"/>
          <cell r="I40"/>
          <cell r="K40">
            <v>39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H41"/>
          <cell r="I41"/>
          <cell r="K41">
            <v>40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H42"/>
          <cell r="I42"/>
          <cell r="K42">
            <v>41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H43"/>
          <cell r="I43"/>
          <cell r="K43">
            <v>42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H44"/>
          <cell r="I44"/>
          <cell r="K44">
            <v>43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H45"/>
          <cell r="I45"/>
          <cell r="K45">
            <v>44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H46"/>
          <cell r="I46"/>
          <cell r="K46">
            <v>45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H47"/>
          <cell r="I47"/>
          <cell r="K47">
            <v>46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H48"/>
          <cell r="I48"/>
          <cell r="K48">
            <v>47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H49"/>
          <cell r="I49"/>
          <cell r="K49">
            <v>48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H50"/>
          <cell r="I50"/>
          <cell r="K50">
            <v>49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H51"/>
          <cell r="I51"/>
          <cell r="K51">
            <v>50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H52"/>
          <cell r="I52"/>
          <cell r="K52">
            <v>51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H53"/>
          <cell r="I53"/>
          <cell r="K53">
            <v>52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H54"/>
          <cell r="I54"/>
          <cell r="K54">
            <v>53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H55"/>
          <cell r="I55"/>
          <cell r="K55">
            <v>54</v>
          </cell>
        </row>
        <row r="56">
          <cell r="A56" t="str">
            <v>Traverse de chêne 200/100</v>
          </cell>
          <cell r="B56" t="str">
            <v>BOIS</v>
          </cell>
          <cell r="C56"/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H56"/>
          <cell r="I56"/>
          <cell r="K56">
            <v>55</v>
          </cell>
        </row>
        <row r="57">
          <cell r="A57" t="str">
            <v>Traverse de chêne 200/120</v>
          </cell>
          <cell r="B57" t="str">
            <v>BOIS</v>
          </cell>
          <cell r="C57"/>
          <cell r="D57">
            <v>9</v>
          </cell>
          <cell r="E57" t="str">
            <v>ml</v>
          </cell>
          <cell r="F57"/>
          <cell r="G57"/>
          <cell r="H57"/>
          <cell r="I57"/>
          <cell r="K57">
            <v>56</v>
          </cell>
        </row>
        <row r="58">
          <cell r="A58" t="str">
            <v>tablette chêne 220/4</v>
          </cell>
          <cell r="B58" t="str">
            <v>BOIS</v>
          </cell>
          <cell r="C58"/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H58"/>
          <cell r="I58"/>
          <cell r="K58">
            <v>57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H59"/>
          <cell r="I59"/>
          <cell r="K59">
            <v>58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H60"/>
          <cell r="I60"/>
          <cell r="K60">
            <v>59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H61"/>
          <cell r="I61"/>
          <cell r="K61">
            <v>60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H62"/>
          <cell r="I62"/>
          <cell r="K62">
            <v>61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H63"/>
          <cell r="I63"/>
          <cell r="K63">
            <v>62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H64"/>
          <cell r="I64"/>
          <cell r="K64">
            <v>63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H65"/>
          <cell r="I65"/>
          <cell r="K65">
            <v>64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H66"/>
          <cell r="I66"/>
          <cell r="K66">
            <v>65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H67"/>
          <cell r="I67"/>
          <cell r="K67">
            <v>66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H68"/>
          <cell r="I68"/>
          <cell r="K68">
            <v>67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H69"/>
          <cell r="I69"/>
          <cell r="K69">
            <v>68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H70"/>
          <cell r="I70"/>
          <cell r="K70">
            <v>69</v>
          </cell>
        </row>
        <row r="71">
          <cell r="A71"/>
          <cell r="B71" t="str">
            <v>BORDURES</v>
          </cell>
          <cell r="C71"/>
          <cell r="D71"/>
          <cell r="E71" t="str">
            <v>pc</v>
          </cell>
          <cell r="F71" t="str">
            <v>-</v>
          </cell>
          <cell r="G71"/>
          <cell r="H71"/>
          <cell r="I71"/>
          <cell r="K71">
            <v>70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H72"/>
          <cell r="I72"/>
          <cell r="K72">
            <v>71</v>
          </cell>
        </row>
        <row r="73">
          <cell r="A73" t="str">
            <v>Piquet ecopic pour ECOLAT</v>
          </cell>
          <cell r="B73" t="str">
            <v>BORDURES</v>
          </cell>
          <cell r="C73"/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H73"/>
          <cell r="I73"/>
          <cell r="K73">
            <v>72</v>
          </cell>
        </row>
        <row r="74">
          <cell r="A74"/>
          <cell r="B74" t="str">
            <v>BORDURES</v>
          </cell>
          <cell r="C74"/>
          <cell r="D74"/>
          <cell r="E74" t="str">
            <v>pc</v>
          </cell>
          <cell r="F74" t="str">
            <v>-</v>
          </cell>
          <cell r="G74"/>
          <cell r="H74"/>
          <cell r="I74"/>
          <cell r="K74">
            <v>73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H75"/>
          <cell r="I75"/>
          <cell r="K75">
            <v>74</v>
          </cell>
        </row>
        <row r="76">
          <cell r="A76"/>
          <cell r="B76" t="str">
            <v>BORDURES</v>
          </cell>
          <cell r="C76"/>
          <cell r="D76"/>
          <cell r="E76" t="str">
            <v>pc</v>
          </cell>
          <cell r="F76" t="str">
            <v>-</v>
          </cell>
          <cell r="G76"/>
          <cell r="H76"/>
          <cell r="I76"/>
          <cell r="K76">
            <v>75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H77"/>
          <cell r="I77"/>
          <cell r="K77">
            <v>76</v>
          </cell>
        </row>
        <row r="78">
          <cell r="A78"/>
          <cell r="B78" t="str">
            <v>BORDURES</v>
          </cell>
          <cell r="C78"/>
          <cell r="D78"/>
          <cell r="E78" t="str">
            <v>pc</v>
          </cell>
          <cell r="F78" t="str">
            <v>-</v>
          </cell>
          <cell r="G78"/>
          <cell r="H78"/>
          <cell r="I78"/>
          <cell r="K78">
            <v>77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H79"/>
          <cell r="I79"/>
          <cell r="K79">
            <v>78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H80"/>
          <cell r="I80"/>
          <cell r="K80">
            <v>79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H81"/>
          <cell r="I81"/>
          <cell r="K81">
            <v>80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H82"/>
          <cell r="I82"/>
          <cell r="K82">
            <v>81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H83"/>
          <cell r="I83"/>
          <cell r="K83">
            <v>82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H84"/>
          <cell r="I84"/>
          <cell r="K84">
            <v>83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H85"/>
          <cell r="I85"/>
          <cell r="K85">
            <v>84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H86"/>
          <cell r="I86"/>
          <cell r="K86">
            <v>85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H87"/>
          <cell r="I87"/>
          <cell r="K87">
            <v>86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H88"/>
          <cell r="I88"/>
          <cell r="K88">
            <v>87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H89"/>
          <cell r="I89"/>
          <cell r="K89">
            <v>88</v>
          </cell>
        </row>
        <row r="90">
          <cell r="A90" t="str">
            <v>tige métal</v>
          </cell>
          <cell r="B90" t="str">
            <v>DIVERS</v>
          </cell>
          <cell r="C90"/>
          <cell r="D90">
            <v>2</v>
          </cell>
          <cell r="E90" t="str">
            <v>ml</v>
          </cell>
          <cell r="F90" t="str">
            <v>-</v>
          </cell>
          <cell r="G90"/>
          <cell r="H90"/>
          <cell r="I90"/>
          <cell r="K90">
            <v>89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H91"/>
          <cell r="I91"/>
          <cell r="K91">
            <v>90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H92"/>
          <cell r="I92"/>
          <cell r="K92">
            <v>91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H93"/>
          <cell r="I93"/>
          <cell r="K93">
            <v>92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/>
          <cell r="G94"/>
          <cell r="H94"/>
          <cell r="I94"/>
          <cell r="K94">
            <v>93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H95"/>
          <cell r="I95"/>
          <cell r="K95">
            <v>94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H96"/>
          <cell r="I96"/>
          <cell r="K96">
            <v>95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H97"/>
          <cell r="I97"/>
          <cell r="K97">
            <v>96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H98"/>
          <cell r="I98"/>
          <cell r="K98">
            <v>97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H99"/>
          <cell r="I99"/>
          <cell r="K99">
            <v>98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H100"/>
          <cell r="I100"/>
          <cell r="K100">
            <v>99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H101"/>
          <cell r="I101"/>
          <cell r="K101">
            <v>100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H102"/>
          <cell r="I102"/>
          <cell r="K102">
            <v>101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H103"/>
          <cell r="I103"/>
          <cell r="K103">
            <v>102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H104"/>
          <cell r="I104"/>
          <cell r="K104">
            <v>103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H105"/>
          <cell r="I105"/>
          <cell r="K105">
            <v>104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H106"/>
          <cell r="I106"/>
          <cell r="K106">
            <v>105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H107"/>
          <cell r="I107"/>
          <cell r="K107">
            <v>106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H108"/>
          <cell r="I108"/>
          <cell r="K108">
            <v>107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H109"/>
          <cell r="I109"/>
          <cell r="K109">
            <v>108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/>
          <cell r="G110"/>
          <cell r="H110"/>
          <cell r="I110"/>
          <cell r="K110">
            <v>379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/>
          <cell r="G111"/>
          <cell r="H111"/>
          <cell r="I111"/>
          <cell r="K111">
            <v>380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/>
          <cell r="G112"/>
          <cell r="H112"/>
          <cell r="I112"/>
          <cell r="K112">
            <v>381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/>
          <cell r="G113"/>
          <cell r="H113"/>
          <cell r="I113"/>
          <cell r="K113">
            <v>382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/>
          <cell r="G114"/>
          <cell r="H114"/>
          <cell r="I114"/>
          <cell r="K114">
            <v>383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/>
          <cell r="G115"/>
          <cell r="H115"/>
          <cell r="I115"/>
          <cell r="K115">
            <v>384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/>
          <cell r="G116"/>
          <cell r="H116"/>
          <cell r="I116"/>
          <cell r="K116">
            <v>385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/>
          <cell r="G117"/>
          <cell r="H117"/>
          <cell r="I117"/>
          <cell r="K117">
            <v>386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/>
          <cell r="G118"/>
          <cell r="H118"/>
          <cell r="I118"/>
          <cell r="K118">
            <v>387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/>
          <cell r="G119"/>
          <cell r="H119"/>
          <cell r="I119"/>
          <cell r="K119">
            <v>388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/>
          <cell r="G120"/>
          <cell r="H120"/>
          <cell r="I120"/>
          <cell r="K120">
            <v>389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/>
          <cell r="G121"/>
          <cell r="H121"/>
          <cell r="I121"/>
          <cell r="K121">
            <v>390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/>
          <cell r="G122"/>
          <cell r="H122"/>
          <cell r="I122"/>
          <cell r="K122">
            <v>391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/>
          <cell r="G123"/>
          <cell r="H123"/>
          <cell r="I123"/>
          <cell r="K123">
            <v>392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  <cell r="G124" t="str">
            <v>-</v>
          </cell>
          <cell r="H124"/>
          <cell r="I124"/>
          <cell r="K124">
            <v>109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  <cell r="G125" t="str">
            <v>-</v>
          </cell>
          <cell r="H125"/>
          <cell r="I125"/>
          <cell r="K125">
            <v>110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  <cell r="G126" t="str">
            <v>-</v>
          </cell>
          <cell r="H126"/>
          <cell r="I126"/>
          <cell r="K126">
            <v>111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  <cell r="G127" t="str">
            <v>-</v>
          </cell>
          <cell r="H127"/>
          <cell r="I127"/>
          <cell r="K127">
            <v>112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  <cell r="G128" t="str">
            <v>-</v>
          </cell>
          <cell r="H128"/>
          <cell r="I128"/>
          <cell r="K128">
            <v>113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  <cell r="G129" t="str">
            <v>-</v>
          </cell>
          <cell r="H129"/>
          <cell r="I129"/>
          <cell r="K129">
            <v>114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  <cell r="G130" t="str">
            <v>-</v>
          </cell>
          <cell r="H130"/>
          <cell r="I130"/>
          <cell r="K130">
            <v>115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  <cell r="G131" t="str">
            <v>-</v>
          </cell>
          <cell r="H131"/>
          <cell r="I131"/>
          <cell r="K131">
            <v>116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  <cell r="G132" t="str">
            <v>-</v>
          </cell>
          <cell r="H132"/>
          <cell r="I132"/>
          <cell r="K132">
            <v>117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  <cell r="G133" t="str">
            <v>-</v>
          </cell>
          <cell r="H133"/>
          <cell r="I133"/>
          <cell r="K133">
            <v>118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  <cell r="G134" t="str">
            <v>-</v>
          </cell>
          <cell r="H134"/>
          <cell r="I134"/>
          <cell r="K134">
            <v>119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  <cell r="G135" t="str">
            <v>-</v>
          </cell>
          <cell r="H135"/>
          <cell r="I135"/>
          <cell r="K135">
            <v>120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  <cell r="G136" t="str">
            <v>-</v>
          </cell>
          <cell r="H136"/>
          <cell r="I136"/>
          <cell r="K136">
            <v>121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  <cell r="G137" t="str">
            <v>-</v>
          </cell>
          <cell r="H137"/>
          <cell r="I137"/>
          <cell r="K137">
            <v>122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  <cell r="G138" t="str">
            <v>-</v>
          </cell>
          <cell r="H138"/>
          <cell r="I138"/>
          <cell r="K138">
            <v>123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  <cell r="G139" t="str">
            <v>-</v>
          </cell>
          <cell r="H139"/>
          <cell r="I139"/>
          <cell r="K139">
            <v>124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  <cell r="G140" t="str">
            <v>-</v>
          </cell>
          <cell r="H140"/>
          <cell r="I140"/>
          <cell r="K140">
            <v>125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  <cell r="G141" t="str">
            <v>-</v>
          </cell>
          <cell r="H141"/>
          <cell r="I141"/>
          <cell r="K141">
            <v>126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  <cell r="G142" t="str">
            <v>-</v>
          </cell>
          <cell r="H142"/>
          <cell r="I142"/>
          <cell r="K142">
            <v>127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  <cell r="G143" t="str">
            <v>-</v>
          </cell>
          <cell r="H143"/>
          <cell r="I143"/>
          <cell r="K143">
            <v>128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  <cell r="G144" t="str">
            <v>-</v>
          </cell>
          <cell r="H144"/>
          <cell r="I144"/>
          <cell r="K144">
            <v>129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  <cell r="G145" t="str">
            <v>-</v>
          </cell>
          <cell r="H145"/>
          <cell r="I145"/>
          <cell r="K145">
            <v>130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  <cell r="G146">
            <v>2.14</v>
          </cell>
          <cell r="H146"/>
          <cell r="I146"/>
          <cell r="K146">
            <v>131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  <cell r="G147">
            <v>0.73</v>
          </cell>
          <cell r="H147"/>
          <cell r="I147"/>
          <cell r="K147">
            <v>132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  <cell r="G148">
            <v>1.1599999999999999</v>
          </cell>
          <cell r="H148"/>
          <cell r="I148"/>
          <cell r="K148">
            <v>133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  <cell r="G149">
            <v>1.08</v>
          </cell>
          <cell r="H149"/>
          <cell r="I149"/>
          <cell r="K149">
            <v>134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  <cell r="G150">
            <v>1.42</v>
          </cell>
          <cell r="H150"/>
          <cell r="I150"/>
          <cell r="K150">
            <v>135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  <cell r="G151">
            <v>2.93</v>
          </cell>
          <cell r="H151"/>
          <cell r="I151"/>
          <cell r="K151">
            <v>136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  <cell r="G152">
            <v>2.95</v>
          </cell>
          <cell r="H152"/>
          <cell r="I152"/>
          <cell r="K152">
            <v>137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  <cell r="G153">
            <v>64.739999999999995</v>
          </cell>
          <cell r="H153"/>
          <cell r="I153"/>
          <cell r="K153">
            <v>138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  <cell r="G154">
            <v>21.06</v>
          </cell>
          <cell r="H154"/>
          <cell r="I154"/>
          <cell r="K154">
            <v>139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  <cell r="G155">
            <v>33.54</v>
          </cell>
          <cell r="H155"/>
          <cell r="I155"/>
          <cell r="K155">
            <v>140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  <cell r="G156">
            <v>54.6</v>
          </cell>
          <cell r="H156"/>
          <cell r="I156"/>
          <cell r="K156">
            <v>141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  <cell r="G157">
            <v>67.86</v>
          </cell>
          <cell r="H157"/>
          <cell r="I157"/>
          <cell r="K157">
            <v>142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  <cell r="G158">
            <v>14.82</v>
          </cell>
          <cell r="H158"/>
          <cell r="I158"/>
          <cell r="K158">
            <v>143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  <cell r="G159">
            <v>9.36</v>
          </cell>
          <cell r="H159"/>
          <cell r="I159"/>
          <cell r="K159">
            <v>144</v>
          </cell>
        </row>
        <row r="160">
          <cell r="A160" t="str">
            <v>DALLE RECONSTITUEE</v>
          </cell>
          <cell r="B160" t="str">
            <v>FINITION</v>
          </cell>
          <cell r="C160"/>
          <cell r="D160" t="str">
            <v>-</v>
          </cell>
          <cell r="E160" t="str">
            <v>pc</v>
          </cell>
          <cell r="F160" t="str">
            <v>-</v>
          </cell>
          <cell r="G160" t="str">
            <v>-</v>
          </cell>
          <cell r="H160"/>
          <cell r="I160"/>
          <cell r="K160">
            <v>145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  <cell r="G161">
            <v>12</v>
          </cell>
          <cell r="H161"/>
          <cell r="I161"/>
          <cell r="K161">
            <v>146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  <cell r="G162">
            <v>11</v>
          </cell>
          <cell r="H162"/>
          <cell r="I162"/>
          <cell r="K162">
            <v>147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  <cell r="G163">
            <v>39.97</v>
          </cell>
          <cell r="H163"/>
          <cell r="I163"/>
          <cell r="K163">
            <v>148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  <cell r="G164">
            <v>1.03</v>
          </cell>
          <cell r="H164"/>
          <cell r="I164"/>
          <cell r="K164">
            <v>149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  <cell r="G165">
            <v>4.63</v>
          </cell>
          <cell r="H165"/>
          <cell r="I165"/>
          <cell r="K165">
            <v>150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/>
          <cell r="G166"/>
          <cell r="H166"/>
          <cell r="I166"/>
          <cell r="K166">
            <v>151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/>
          <cell r="G167"/>
          <cell r="H167"/>
          <cell r="I167"/>
          <cell r="K167">
            <v>152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/>
          <cell r="G168"/>
          <cell r="H168"/>
          <cell r="I168"/>
          <cell r="K168">
            <v>153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/>
          <cell r="G169"/>
          <cell r="H169"/>
          <cell r="I169"/>
          <cell r="K169">
            <v>154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/>
          <cell r="G170"/>
          <cell r="H170"/>
          <cell r="I170"/>
          <cell r="K170">
            <v>155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  <cell r="G171">
            <v>0.67459999999999998</v>
          </cell>
          <cell r="H171"/>
          <cell r="I171"/>
          <cell r="K171">
            <v>156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/>
          <cell r="G172"/>
          <cell r="H172"/>
          <cell r="I172"/>
          <cell r="K172">
            <v>157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  <cell r="G173">
            <v>1.2863999999999998</v>
          </cell>
          <cell r="H173"/>
          <cell r="I173"/>
          <cell r="K173">
            <v>158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  <cell r="G174">
            <v>2.6439999999999997</v>
          </cell>
          <cell r="H174"/>
          <cell r="I174"/>
          <cell r="K174">
            <v>159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  <cell r="G175" t="str">
            <v>-</v>
          </cell>
          <cell r="H175"/>
          <cell r="I175"/>
          <cell r="K175">
            <v>160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  <cell r="G176" t="str">
            <v>-</v>
          </cell>
          <cell r="H176"/>
          <cell r="I176"/>
          <cell r="K176">
            <v>161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  <cell r="G177">
            <v>32.18</v>
          </cell>
          <cell r="H177"/>
          <cell r="I177"/>
          <cell r="K177">
            <v>162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  <cell r="G178">
            <v>7.11</v>
          </cell>
          <cell r="H178"/>
          <cell r="I178"/>
          <cell r="K178">
            <v>163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  <cell r="G179" t="str">
            <v>-</v>
          </cell>
          <cell r="H179"/>
          <cell r="I179"/>
          <cell r="K179">
            <v>164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  <cell r="G180">
            <v>3.13</v>
          </cell>
          <cell r="H180"/>
          <cell r="I180"/>
          <cell r="K180">
            <v>165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  <cell r="G181">
            <v>4.415</v>
          </cell>
          <cell r="H181"/>
          <cell r="I181"/>
          <cell r="K181">
            <v>166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  <cell r="G182">
            <v>6.74</v>
          </cell>
          <cell r="H182"/>
          <cell r="I182"/>
          <cell r="K182">
            <v>167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  <cell r="G183">
            <v>7.93</v>
          </cell>
          <cell r="H183"/>
          <cell r="I183"/>
          <cell r="K183">
            <v>168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/>
          <cell r="G184"/>
          <cell r="H184"/>
          <cell r="I184"/>
          <cell r="K184">
            <v>169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  <cell r="G185">
            <v>7.52</v>
          </cell>
          <cell r="H185"/>
          <cell r="I185"/>
          <cell r="K185">
            <v>170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  <cell r="G186"/>
          <cell r="H186"/>
          <cell r="I186"/>
          <cell r="K186">
            <v>171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  <cell r="G187"/>
          <cell r="H187"/>
          <cell r="I187"/>
          <cell r="K187">
            <v>172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88"/>
          <cell r="H188"/>
          <cell r="I188"/>
          <cell r="K188">
            <v>173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  <cell r="G189"/>
          <cell r="H189"/>
          <cell r="I189"/>
          <cell r="K189">
            <v>174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90"/>
          <cell r="H190"/>
          <cell r="I190"/>
          <cell r="K190">
            <v>175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  <cell r="G191"/>
          <cell r="H191"/>
          <cell r="I191"/>
          <cell r="K191">
            <v>176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  <cell r="G192"/>
          <cell r="H192"/>
          <cell r="I192"/>
          <cell r="K192">
            <v>177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  <cell r="G193"/>
          <cell r="H193"/>
          <cell r="I193"/>
          <cell r="K193">
            <v>178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  <cell r="G194"/>
          <cell r="H194"/>
          <cell r="I194"/>
          <cell r="K194">
            <v>179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  <cell r="G195"/>
          <cell r="H195"/>
          <cell r="I195"/>
          <cell r="K195">
            <v>180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  <cell r="G196"/>
          <cell r="H196"/>
          <cell r="I196"/>
          <cell r="K196">
            <v>181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  <cell r="G197"/>
          <cell r="H197"/>
          <cell r="I197"/>
          <cell r="K197">
            <v>182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  <cell r="G198"/>
          <cell r="H198"/>
          <cell r="I198"/>
          <cell r="K198">
            <v>183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  <cell r="G199"/>
          <cell r="H199"/>
          <cell r="I199"/>
          <cell r="K199">
            <v>184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  <cell r="G200"/>
          <cell r="H200"/>
          <cell r="I200"/>
          <cell r="K200">
            <v>185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  <cell r="G201"/>
          <cell r="H201"/>
          <cell r="I201"/>
          <cell r="K201">
            <v>186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  <cell r="G202"/>
          <cell r="H202"/>
          <cell r="I202"/>
          <cell r="K202">
            <v>187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  <cell r="G203"/>
          <cell r="H203"/>
          <cell r="I203"/>
          <cell r="K203">
            <v>188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  <cell r="G204"/>
          <cell r="H204"/>
          <cell r="I204"/>
          <cell r="K204">
            <v>189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  <cell r="G205"/>
          <cell r="H205"/>
          <cell r="I205"/>
          <cell r="K205">
            <v>190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206"/>
          <cell r="H206"/>
          <cell r="I206"/>
          <cell r="K206">
            <v>191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  <cell r="G207"/>
          <cell r="H207"/>
          <cell r="I207"/>
          <cell r="K207">
            <v>192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208"/>
          <cell r="H208"/>
          <cell r="I208"/>
          <cell r="K208">
            <v>193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  <cell r="G209"/>
          <cell r="H209"/>
          <cell r="I209"/>
          <cell r="K209">
            <v>194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  <cell r="G210"/>
          <cell r="H210"/>
          <cell r="I210"/>
          <cell r="K210">
            <v>195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  <cell r="G211"/>
          <cell r="H211"/>
          <cell r="I211"/>
          <cell r="K211">
            <v>196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  <cell r="G212"/>
          <cell r="H212"/>
          <cell r="I212"/>
          <cell r="K212">
            <v>197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  <cell r="G213"/>
          <cell r="H213"/>
          <cell r="I213"/>
          <cell r="K213">
            <v>198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  <cell r="G214"/>
          <cell r="H214"/>
          <cell r="I214"/>
          <cell r="K214">
            <v>199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  <cell r="G215"/>
          <cell r="H215"/>
          <cell r="I215"/>
          <cell r="K215">
            <v>200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  <cell r="G216"/>
          <cell r="H216"/>
          <cell r="I216"/>
          <cell r="K216">
            <v>201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  <cell r="G217"/>
          <cell r="H217"/>
          <cell r="I217"/>
          <cell r="K217">
            <v>202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  <cell r="G218"/>
          <cell r="H218"/>
          <cell r="I218"/>
          <cell r="K218">
            <v>203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  <cell r="G219"/>
          <cell r="H219"/>
          <cell r="I219"/>
          <cell r="K219">
            <v>204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  <cell r="G220"/>
          <cell r="H220"/>
          <cell r="I220"/>
          <cell r="K220">
            <v>205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  <cell r="G221"/>
          <cell r="H221"/>
          <cell r="I221"/>
          <cell r="K221">
            <v>206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  <cell r="G222"/>
          <cell r="H222"/>
          <cell r="I222"/>
          <cell r="K222">
            <v>207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  <cell r="G223"/>
          <cell r="H223"/>
          <cell r="I223"/>
          <cell r="K223">
            <v>208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  <cell r="G224"/>
          <cell r="H224"/>
          <cell r="I224"/>
          <cell r="K224">
            <v>209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  <cell r="G225"/>
          <cell r="H225"/>
          <cell r="I225"/>
          <cell r="K225">
            <v>210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  <cell r="G226"/>
          <cell r="H226"/>
          <cell r="I226"/>
          <cell r="K226">
            <v>211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  <cell r="G227"/>
          <cell r="H227"/>
          <cell r="I227"/>
          <cell r="K227">
            <v>212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  <cell r="G228"/>
          <cell r="H228"/>
          <cell r="I228"/>
          <cell r="K228">
            <v>213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  <cell r="G229"/>
          <cell r="H229"/>
          <cell r="I229"/>
          <cell r="K229">
            <v>214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  <cell r="G230"/>
          <cell r="H230"/>
          <cell r="I230"/>
          <cell r="K230">
            <v>215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  <cell r="G231"/>
          <cell r="H231"/>
          <cell r="I231"/>
          <cell r="K231">
            <v>216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  <cell r="G232"/>
          <cell r="H232"/>
          <cell r="I232"/>
          <cell r="K232">
            <v>217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  <cell r="G233"/>
          <cell r="H233"/>
          <cell r="I233"/>
          <cell r="K233">
            <v>218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  <cell r="G234"/>
          <cell r="H234"/>
          <cell r="I234"/>
          <cell r="K234">
            <v>219</v>
          </cell>
        </row>
        <row r="235">
          <cell r="A235"/>
          <cell r="B235" t="str">
            <v>PLANTES EPURATRICES</v>
          </cell>
          <cell r="C235"/>
          <cell r="D235"/>
          <cell r="E235" t="str">
            <v>pc</v>
          </cell>
          <cell r="F235" t="str">
            <v>profondeur  /  exposition  /  densité au m2  /  floraison</v>
          </cell>
          <cell r="G235"/>
          <cell r="H235"/>
          <cell r="I235"/>
          <cell r="K235">
            <v>220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  <cell r="G236"/>
          <cell r="H236"/>
          <cell r="I236"/>
          <cell r="K236">
            <v>221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  <cell r="G237"/>
          <cell r="H237"/>
          <cell r="I237"/>
          <cell r="K237">
            <v>222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  <cell r="G238"/>
          <cell r="H238"/>
          <cell r="I238"/>
          <cell r="K238">
            <v>223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  <cell r="G239"/>
          <cell r="H239"/>
          <cell r="I239"/>
          <cell r="K239">
            <v>224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  <cell r="G240"/>
          <cell r="H240"/>
          <cell r="I240"/>
          <cell r="K240">
            <v>225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  <cell r="G241"/>
          <cell r="H241"/>
          <cell r="I241"/>
          <cell r="K241">
            <v>226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  <cell r="G242"/>
          <cell r="H242"/>
          <cell r="I242"/>
          <cell r="K242">
            <v>227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  <cell r="G243"/>
          <cell r="H243"/>
          <cell r="I243"/>
          <cell r="K243">
            <v>228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  <cell r="G244"/>
          <cell r="H244"/>
          <cell r="I244"/>
          <cell r="K244">
            <v>229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  <cell r="G245"/>
          <cell r="H245"/>
          <cell r="I245"/>
          <cell r="K245">
            <v>230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  <cell r="G246"/>
          <cell r="H246"/>
          <cell r="I246"/>
          <cell r="K246">
            <v>231</v>
          </cell>
        </row>
        <row r="247">
          <cell r="A247"/>
          <cell r="B247" t="str">
            <v>PLANTES_SOL_FRAIS</v>
          </cell>
          <cell r="C247"/>
          <cell r="D247"/>
          <cell r="E247" t="str">
            <v>pc</v>
          </cell>
          <cell r="F247" t="str">
            <v>persistance  /  exposition  /  densité au m2  /  floraison  /  hauteur en cm</v>
          </cell>
          <cell r="G247"/>
          <cell r="H247"/>
          <cell r="I247"/>
          <cell r="K247">
            <v>232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  <cell r="G248"/>
          <cell r="H248"/>
          <cell r="I248"/>
          <cell r="K248">
            <v>233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  <cell r="G249"/>
          <cell r="H249"/>
          <cell r="I249"/>
          <cell r="K249">
            <v>234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/>
          <cell r="E250" t="str">
            <v>pc</v>
          </cell>
          <cell r="F250" t="str">
            <v>Camassia blauwe donau</v>
          </cell>
          <cell r="G250"/>
          <cell r="H250"/>
          <cell r="I250"/>
          <cell r="K250">
            <v>235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  <cell r="G251"/>
          <cell r="H251"/>
          <cell r="I251"/>
          <cell r="K251">
            <v>236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  <cell r="G252"/>
          <cell r="H252"/>
          <cell r="I252"/>
          <cell r="K252">
            <v>237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  <cell r="G253"/>
          <cell r="H253"/>
          <cell r="I253"/>
          <cell r="K253">
            <v>238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  <cell r="G254"/>
          <cell r="H254"/>
          <cell r="I254"/>
          <cell r="K254">
            <v>239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  <cell r="G255"/>
          <cell r="H255"/>
          <cell r="I255"/>
          <cell r="K255">
            <v>240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  <cell r="G256"/>
          <cell r="H256"/>
          <cell r="I256"/>
          <cell r="K256">
            <v>241</v>
          </cell>
        </row>
        <row r="257">
          <cell r="A257" t="str">
            <v>bite</v>
          </cell>
          <cell r="B257" t="str">
            <v>PLANTES_SOL_FRAIS</v>
          </cell>
          <cell r="C257"/>
          <cell r="D257">
            <v>2</v>
          </cell>
          <cell r="E257" t="str">
            <v>un</v>
          </cell>
          <cell r="F257"/>
          <cell r="G257"/>
          <cell r="H257"/>
          <cell r="I257"/>
          <cell r="K257">
            <v>242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58"/>
          <cell r="H258"/>
          <cell r="I258"/>
          <cell r="K258">
            <v>243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  <cell r="G259"/>
          <cell r="H259"/>
          <cell r="I259"/>
          <cell r="K259">
            <v>244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/>
          <cell r="E260" t="str">
            <v>pc</v>
          </cell>
          <cell r="F260" t="str">
            <v>Ligularia dentala desdemona</v>
          </cell>
          <cell r="G260"/>
          <cell r="H260"/>
          <cell r="I260"/>
          <cell r="K260">
            <v>245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  <cell r="G261"/>
          <cell r="H261"/>
          <cell r="I261"/>
          <cell r="K261">
            <v>246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  <cell r="G262"/>
          <cell r="H262"/>
          <cell r="I262"/>
          <cell r="K262">
            <v>247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  <cell r="G263"/>
          <cell r="H263"/>
          <cell r="I263"/>
          <cell r="K263">
            <v>248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  <cell r="G264"/>
          <cell r="H264"/>
          <cell r="I264"/>
          <cell r="K264">
            <v>249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  <cell r="G265"/>
          <cell r="H265"/>
          <cell r="I265"/>
          <cell r="K265">
            <v>250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  <cell r="G266" t="str">
            <v>-</v>
          </cell>
          <cell r="H266"/>
          <cell r="I266"/>
          <cell r="K266">
            <v>251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  <cell r="G267" t="str">
            <v>-</v>
          </cell>
          <cell r="H267"/>
          <cell r="I267"/>
          <cell r="K267">
            <v>252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  <cell r="G268" t="str">
            <v>-</v>
          </cell>
          <cell r="H268"/>
          <cell r="I268"/>
          <cell r="K268">
            <v>253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/>
          <cell r="G269"/>
          <cell r="H269"/>
          <cell r="I269"/>
          <cell r="K269">
            <v>254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  <cell r="G270" t="str">
            <v>-</v>
          </cell>
          <cell r="H270"/>
          <cell r="I270"/>
          <cell r="K270">
            <v>255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  <cell r="G271" t="str">
            <v>-</v>
          </cell>
          <cell r="H271"/>
          <cell r="I271"/>
          <cell r="K271">
            <v>256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  <cell r="G272" t="str">
            <v>-</v>
          </cell>
          <cell r="H272"/>
          <cell r="I272"/>
          <cell r="K272">
            <v>257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  <cell r="G273" t="str">
            <v>-</v>
          </cell>
          <cell r="H273"/>
          <cell r="I273"/>
          <cell r="K273">
            <v>258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  <cell r="G274" t="str">
            <v>-</v>
          </cell>
          <cell r="H274"/>
          <cell r="I274"/>
          <cell r="K274">
            <v>259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  <cell r="G275" t="str">
            <v>-</v>
          </cell>
          <cell r="H275"/>
          <cell r="I275"/>
          <cell r="K275">
            <v>260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  <cell r="G276" t="str">
            <v>-</v>
          </cell>
          <cell r="H276"/>
          <cell r="I276"/>
          <cell r="K276">
            <v>261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  <cell r="G277" t="str">
            <v>-</v>
          </cell>
          <cell r="H277"/>
          <cell r="I277"/>
          <cell r="K277">
            <v>262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  <cell r="G278" t="str">
            <v>-</v>
          </cell>
          <cell r="H278"/>
          <cell r="I278"/>
          <cell r="K278">
            <v>263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  <cell r="G279" t="str">
            <v>-</v>
          </cell>
          <cell r="H279"/>
          <cell r="I279"/>
          <cell r="K279">
            <v>264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  <cell r="G280" t="str">
            <v>-</v>
          </cell>
          <cell r="H280"/>
          <cell r="I280"/>
          <cell r="K280">
            <v>265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  <cell r="G281" t="str">
            <v>-</v>
          </cell>
          <cell r="H281"/>
          <cell r="I281"/>
          <cell r="K281">
            <v>266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  <cell r="G282" t="str">
            <v>-</v>
          </cell>
          <cell r="H282"/>
          <cell r="I282"/>
          <cell r="K282">
            <v>267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/>
          <cell r="E283" t="str">
            <v>pc</v>
          </cell>
          <cell r="F283" t="str">
            <v>-</v>
          </cell>
          <cell r="G283"/>
          <cell r="H283"/>
          <cell r="I283"/>
          <cell r="K283">
            <v>268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  <cell r="G284">
            <v>3.7383999999999999</v>
          </cell>
          <cell r="H284"/>
          <cell r="I284"/>
          <cell r="K284">
            <v>269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/>
          <cell r="E285" t="str">
            <v>pc</v>
          </cell>
          <cell r="F285" t="str">
            <v>-</v>
          </cell>
          <cell r="G285">
            <v>6.75</v>
          </cell>
          <cell r="H285"/>
          <cell r="I285"/>
          <cell r="K285">
            <v>270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/>
          <cell r="E286" t="str">
            <v>pc</v>
          </cell>
          <cell r="F286" t="str">
            <v>-</v>
          </cell>
          <cell r="G286">
            <v>9.02</v>
          </cell>
          <cell r="H286"/>
          <cell r="I286"/>
          <cell r="K286">
            <v>271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  <cell r="G287" t="str">
            <v>-</v>
          </cell>
          <cell r="H287"/>
          <cell r="I287"/>
          <cell r="K287">
            <v>272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  <cell r="G288" t="str">
            <v>-</v>
          </cell>
          <cell r="H288"/>
          <cell r="I288"/>
          <cell r="K288">
            <v>273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/>
          <cell r="G289"/>
          <cell r="H289"/>
          <cell r="I289"/>
          <cell r="K289">
            <v>274</v>
          </cell>
        </row>
        <row r="290">
          <cell r="A290" t="str">
            <v>Cornière galva 40</v>
          </cell>
          <cell r="B290" t="str">
            <v>PROTECTIONS_SANITAIRES</v>
          </cell>
          <cell r="C290"/>
          <cell r="D290">
            <v>15</v>
          </cell>
          <cell r="E290" t="str">
            <v>ml</v>
          </cell>
          <cell r="F290"/>
          <cell r="G290"/>
          <cell r="H290"/>
          <cell r="I290"/>
          <cell r="K290">
            <v>275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  <cell r="G291" t="str">
            <v>-</v>
          </cell>
          <cell r="H291"/>
          <cell r="I291"/>
          <cell r="K291">
            <v>276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  <cell r="G292" t="str">
            <v>-</v>
          </cell>
          <cell r="H292"/>
          <cell r="I292"/>
          <cell r="K292">
            <v>277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/>
          <cell r="G293"/>
          <cell r="H293"/>
          <cell r="I293"/>
          <cell r="K293">
            <v>278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  <cell r="G294" t="str">
            <v>-</v>
          </cell>
          <cell r="H294"/>
          <cell r="I294"/>
          <cell r="K294">
            <v>279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  <cell r="G295" t="str">
            <v>-</v>
          </cell>
          <cell r="H295"/>
          <cell r="I295"/>
          <cell r="K295">
            <v>280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  <cell r="G296" t="str">
            <v>-</v>
          </cell>
          <cell r="H296"/>
          <cell r="I296"/>
          <cell r="K296">
            <v>281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  <cell r="G297" t="str">
            <v>-</v>
          </cell>
          <cell r="H297"/>
          <cell r="I297"/>
          <cell r="K297">
            <v>282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  <cell r="G298" t="str">
            <v>-</v>
          </cell>
          <cell r="H298"/>
          <cell r="I298"/>
          <cell r="K298">
            <v>283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  <cell r="G299" t="str">
            <v>-</v>
          </cell>
          <cell r="H299"/>
          <cell r="I299"/>
          <cell r="K299">
            <v>284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/>
          <cell r="G300"/>
          <cell r="H300"/>
          <cell r="I300"/>
          <cell r="K300">
            <v>285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/>
          <cell r="G301"/>
          <cell r="H301"/>
          <cell r="I301"/>
          <cell r="K301">
            <v>286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/>
          <cell r="G302"/>
          <cell r="H302"/>
          <cell r="I302"/>
          <cell r="K302">
            <v>287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/>
          <cell r="G303"/>
          <cell r="H303"/>
          <cell r="I303"/>
          <cell r="K303">
            <v>288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/>
          <cell r="G304"/>
          <cell r="H304"/>
          <cell r="I304"/>
          <cell r="K304">
            <v>289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  <cell r="G305" t="str">
            <v>-</v>
          </cell>
          <cell r="H305"/>
          <cell r="I305"/>
          <cell r="K305">
            <v>290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  <cell r="G306" t="str">
            <v>-</v>
          </cell>
          <cell r="H306"/>
          <cell r="I306"/>
          <cell r="K306">
            <v>291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  <cell r="G307" t="str">
            <v>-</v>
          </cell>
          <cell r="H307"/>
          <cell r="I307"/>
          <cell r="K307">
            <v>292</v>
          </cell>
        </row>
        <row r="308">
          <cell r="A308"/>
          <cell r="B308"/>
          <cell r="C308"/>
          <cell r="D308"/>
          <cell r="E308"/>
          <cell r="F308" t="str">
            <v>-</v>
          </cell>
          <cell r="G308" t="str">
            <v>-</v>
          </cell>
          <cell r="H308"/>
          <cell r="I308"/>
          <cell r="K308">
            <v>293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  <cell r="G309">
            <v>0.37119999999999997</v>
          </cell>
          <cell r="H309"/>
          <cell r="I309"/>
          <cell r="K309">
            <v>294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  <cell r="G310">
            <v>0.11515</v>
          </cell>
          <cell r="H310"/>
          <cell r="I310"/>
          <cell r="K310">
            <v>295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  <cell r="G311">
            <v>0.187</v>
          </cell>
          <cell r="H311"/>
          <cell r="I311"/>
          <cell r="K311">
            <v>296</v>
          </cell>
        </row>
        <row r="312">
          <cell r="A312" t="str">
            <v>clous inox</v>
          </cell>
          <cell r="B312" t="str">
            <v>QUINCAILLERIE</v>
          </cell>
          <cell r="C312"/>
          <cell r="D312">
            <v>0.15</v>
          </cell>
          <cell r="E312" t="str">
            <v>pc</v>
          </cell>
          <cell r="F312"/>
          <cell r="G312"/>
          <cell r="H312"/>
          <cell r="I312"/>
          <cell r="K312">
            <v>297</v>
          </cell>
        </row>
        <row r="313">
          <cell r="A313" t="str">
            <v>vis inox 6/100 spéciale</v>
          </cell>
          <cell r="B313" t="str">
            <v>QUINCAILLERIE</v>
          </cell>
          <cell r="C313"/>
          <cell r="D313">
            <v>0.6</v>
          </cell>
          <cell r="E313" t="str">
            <v>pc</v>
          </cell>
          <cell r="F313" t="str">
            <v>-</v>
          </cell>
          <cell r="G313"/>
          <cell r="H313"/>
          <cell r="I313"/>
          <cell r="K313">
            <v>298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  <cell r="G314">
            <v>0.39483333333333337</v>
          </cell>
          <cell r="H314"/>
          <cell r="I314"/>
          <cell r="K314">
            <v>299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  <cell r="G315">
            <v>0.4738</v>
          </cell>
          <cell r="H315"/>
          <cell r="I315"/>
          <cell r="K315">
            <v>300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  <cell r="G316">
            <v>0.75</v>
          </cell>
          <cell r="H316"/>
          <cell r="I316"/>
          <cell r="K316">
            <v>301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  <cell r="G317">
            <v>3.04</v>
          </cell>
          <cell r="H317"/>
          <cell r="I317"/>
          <cell r="K317">
            <v>302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  <cell r="G318">
            <v>3.04</v>
          </cell>
          <cell r="H318"/>
          <cell r="I318"/>
          <cell r="K318">
            <v>303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  <cell r="G319">
            <v>3.6</v>
          </cell>
          <cell r="H319"/>
          <cell r="I319"/>
          <cell r="K319">
            <v>304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  <cell r="G320">
            <v>3.21</v>
          </cell>
          <cell r="H320"/>
          <cell r="I320"/>
          <cell r="K320">
            <v>305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  <cell r="G321">
            <v>4.03</v>
          </cell>
          <cell r="H321"/>
          <cell r="I321"/>
          <cell r="K321">
            <v>306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  <cell r="G322">
            <v>10.98</v>
          </cell>
          <cell r="H322"/>
          <cell r="I322"/>
          <cell r="K322">
            <v>307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  <cell r="G323">
            <v>8.93</v>
          </cell>
          <cell r="H323"/>
          <cell r="I323"/>
          <cell r="K323">
            <v>308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  <cell r="G324">
            <v>4.2</v>
          </cell>
          <cell r="H324"/>
          <cell r="I324"/>
          <cell r="K324">
            <v>309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  <cell r="G325">
            <v>13.28</v>
          </cell>
          <cell r="H325"/>
          <cell r="I325"/>
          <cell r="K325">
            <v>310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  <cell r="G326">
            <v>4.8</v>
          </cell>
          <cell r="H326"/>
          <cell r="I326"/>
          <cell r="K326">
            <v>311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  <cell r="G327" t="str">
            <v>-</v>
          </cell>
          <cell r="H327"/>
          <cell r="I327"/>
          <cell r="K327">
            <v>312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  <cell r="G328" t="str">
            <v>-</v>
          </cell>
          <cell r="H328"/>
          <cell r="I328"/>
          <cell r="K328">
            <v>313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  <cell r="G329" t="str">
            <v>-</v>
          </cell>
          <cell r="H329"/>
          <cell r="I329"/>
          <cell r="K329">
            <v>314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  <cell r="G330" t="str">
            <v>-</v>
          </cell>
          <cell r="H330"/>
          <cell r="I330"/>
          <cell r="K330">
            <v>315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  <cell r="G331" t="str">
            <v>-</v>
          </cell>
          <cell r="H331"/>
          <cell r="I331"/>
          <cell r="K331">
            <v>316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  <cell r="G332" t="str">
            <v>-</v>
          </cell>
          <cell r="H332"/>
          <cell r="I332"/>
          <cell r="K332">
            <v>317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  <cell r="G333" t="str">
            <v>-</v>
          </cell>
          <cell r="H333"/>
          <cell r="I333"/>
          <cell r="K333">
            <v>318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  <cell r="G334" t="str">
            <v>-</v>
          </cell>
          <cell r="H334"/>
          <cell r="I334"/>
          <cell r="K334">
            <v>319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  <cell r="G335" t="str">
            <v>-</v>
          </cell>
          <cell r="H335"/>
          <cell r="I335"/>
          <cell r="K335">
            <v>320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  <cell r="G336" t="str">
            <v>-</v>
          </cell>
          <cell r="H336"/>
          <cell r="I336"/>
          <cell r="K336">
            <v>321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  <cell r="G337" t="str">
            <v>-</v>
          </cell>
          <cell r="H337"/>
          <cell r="I337"/>
          <cell r="K337">
            <v>322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  <cell r="G338" t="str">
            <v>-</v>
          </cell>
          <cell r="H338"/>
          <cell r="I338"/>
          <cell r="K338">
            <v>323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  <cell r="G339" t="str">
            <v>-</v>
          </cell>
          <cell r="H339"/>
          <cell r="I339"/>
          <cell r="K339">
            <v>324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  <cell r="G340" t="str">
            <v>-</v>
          </cell>
          <cell r="H340"/>
          <cell r="I340"/>
          <cell r="K340">
            <v>325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  <cell r="G341" t="str">
            <v>-</v>
          </cell>
          <cell r="H341"/>
          <cell r="I341"/>
          <cell r="K341">
            <v>326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  <cell r="G342" t="str">
            <v>-</v>
          </cell>
          <cell r="H342"/>
          <cell r="I342"/>
          <cell r="K342">
            <v>327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  <cell r="G343" t="str">
            <v>-</v>
          </cell>
          <cell r="H343"/>
          <cell r="I343"/>
          <cell r="K343">
            <v>328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  <cell r="G344" t="str">
            <v>-</v>
          </cell>
          <cell r="H344"/>
          <cell r="I344"/>
          <cell r="K344">
            <v>329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  <cell r="G345" t="str">
            <v>-</v>
          </cell>
          <cell r="H345"/>
          <cell r="I345"/>
          <cell r="K345">
            <v>330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  <cell r="G346" t="str">
            <v>-</v>
          </cell>
          <cell r="H346"/>
          <cell r="I346"/>
          <cell r="K346">
            <v>331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  <cell r="G347" t="str">
            <v>-</v>
          </cell>
          <cell r="H347"/>
          <cell r="I347"/>
          <cell r="K347">
            <v>332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  <cell r="G348" t="str">
            <v>-</v>
          </cell>
          <cell r="H348"/>
          <cell r="I348"/>
          <cell r="K348">
            <v>333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  <cell r="G349" t="str">
            <v>-</v>
          </cell>
          <cell r="H349"/>
          <cell r="I349"/>
          <cell r="K349">
            <v>334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  <cell r="G350" t="str">
            <v>-</v>
          </cell>
          <cell r="H350"/>
          <cell r="I350"/>
          <cell r="K350">
            <v>335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  <cell r="G351" t="str">
            <v>-</v>
          </cell>
          <cell r="H351"/>
          <cell r="I351"/>
          <cell r="K351">
            <v>336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  <cell r="G352" t="str">
            <v>-</v>
          </cell>
          <cell r="H352"/>
          <cell r="I352"/>
          <cell r="K352">
            <v>337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  <cell r="G353" t="str">
            <v>-</v>
          </cell>
          <cell r="H353"/>
          <cell r="I353"/>
          <cell r="K353">
            <v>338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  <cell r="G354" t="str">
            <v>-</v>
          </cell>
          <cell r="H354"/>
          <cell r="I354"/>
          <cell r="K354">
            <v>339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  <cell r="G355" t="str">
            <v>-</v>
          </cell>
          <cell r="H355"/>
          <cell r="I355"/>
          <cell r="K355">
            <v>340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  <cell r="G356" t="str">
            <v>-</v>
          </cell>
          <cell r="H356"/>
          <cell r="I356"/>
          <cell r="K356">
            <v>341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  <cell r="G357" t="str">
            <v>-</v>
          </cell>
          <cell r="H357"/>
          <cell r="I357"/>
          <cell r="K357">
            <v>342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/>
          <cell r="G358"/>
          <cell r="H358"/>
          <cell r="I358"/>
          <cell r="K358">
            <v>343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  <cell r="G359" t="str">
            <v>-</v>
          </cell>
          <cell r="H359"/>
          <cell r="I359"/>
          <cell r="K359">
            <v>344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  <cell r="G360" t="str">
            <v>-</v>
          </cell>
          <cell r="H360"/>
          <cell r="I360"/>
          <cell r="K360">
            <v>345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  <cell r="G361" t="str">
            <v>-</v>
          </cell>
          <cell r="H361"/>
          <cell r="I361"/>
          <cell r="K361">
            <v>346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  <cell r="G362" t="str">
            <v>-</v>
          </cell>
          <cell r="H362"/>
          <cell r="I362"/>
          <cell r="K362">
            <v>347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  <cell r="G363" t="str">
            <v>-</v>
          </cell>
          <cell r="H363"/>
          <cell r="I363"/>
          <cell r="K363">
            <v>348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  <cell r="G364" t="str">
            <v>-</v>
          </cell>
          <cell r="H364"/>
          <cell r="I364"/>
          <cell r="K364">
            <v>349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  <cell r="G365" t="str">
            <v>-</v>
          </cell>
          <cell r="H365"/>
          <cell r="I365"/>
          <cell r="K365">
            <v>350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  <cell r="G366" t="str">
            <v>-</v>
          </cell>
          <cell r="H366"/>
          <cell r="I366"/>
          <cell r="K366">
            <v>351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  <cell r="G367" t="str">
            <v>-</v>
          </cell>
          <cell r="H367"/>
          <cell r="I367"/>
          <cell r="K367">
            <v>352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  <cell r="G368" t="str">
            <v>-</v>
          </cell>
          <cell r="H368"/>
          <cell r="I368"/>
          <cell r="K368">
            <v>353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  <cell r="G369" t="str">
            <v>-</v>
          </cell>
          <cell r="H369"/>
          <cell r="I369"/>
          <cell r="K369">
            <v>354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  <cell r="G370" t="str">
            <v>-</v>
          </cell>
          <cell r="H370"/>
          <cell r="I370"/>
          <cell r="K370">
            <v>355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  <cell r="G371" t="str">
            <v>-</v>
          </cell>
          <cell r="H371"/>
          <cell r="I371"/>
          <cell r="K371">
            <v>356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  <cell r="G372" t="str">
            <v>-</v>
          </cell>
          <cell r="H372"/>
          <cell r="I372"/>
          <cell r="K372">
            <v>357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  <cell r="G373" t="str">
            <v>-</v>
          </cell>
          <cell r="H373"/>
          <cell r="I373"/>
          <cell r="K373">
            <v>358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  <cell r="G374">
            <v>1.99</v>
          </cell>
          <cell r="H374"/>
          <cell r="I374"/>
          <cell r="K374">
            <v>359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  <cell r="G375">
            <v>1.89</v>
          </cell>
          <cell r="H375"/>
          <cell r="I375"/>
          <cell r="K375">
            <v>360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  <cell r="G376">
            <v>2.27</v>
          </cell>
          <cell r="H376"/>
          <cell r="I376"/>
          <cell r="K376">
            <v>361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  <cell r="G377">
            <v>2.5</v>
          </cell>
          <cell r="H377"/>
          <cell r="I377"/>
          <cell r="K377">
            <v>362</v>
          </cell>
        </row>
        <row r="378">
          <cell r="A378" t="str">
            <v>Joint forsheda bacs additionnels</v>
          </cell>
          <cell r="B378"/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  <cell r="G378" t="str">
            <v>-</v>
          </cell>
          <cell r="H378"/>
          <cell r="I378"/>
          <cell r="K378">
            <v>363</v>
          </cell>
        </row>
        <row r="379">
          <cell r="A379" t="str">
            <v>Bouchons + manchons pour BACS</v>
          </cell>
          <cell r="B379"/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  <cell r="G379" t="str">
            <v>-</v>
          </cell>
          <cell r="H379"/>
          <cell r="I379"/>
          <cell r="K379">
            <v>364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CALCUL"/>
      <sheetName val="EXUTOIRE_FCE"/>
      <sheetName val="FV4_"/>
      <sheetName val="FV5"/>
      <sheetName val="FV9"/>
      <sheetName val="TCFV15 TODO"/>
      <sheetName val="TCFV"/>
      <sheetName val="TCFVBAC"/>
      <sheetName val="TCFVBACFH"/>
      <sheetName val="TCFH"/>
      <sheetName val="PS1"/>
      <sheetName val="FV1"/>
      <sheetName val="FV2"/>
      <sheetName val="FV3"/>
      <sheetName val="FV6"/>
      <sheetName val="FV7"/>
      <sheetName val="FV8"/>
      <sheetName val="ALIM_REL_DN63"/>
      <sheetName val="ALIM_REL_DN50"/>
      <sheetName val="ALIM_GRAV"/>
      <sheetName val="ALIM_GRAV_BAC"/>
      <sheetName val="ALIM_REL_DN50_BAC"/>
      <sheetName val="ALIM_REL_DN63_BAC"/>
      <sheetName val="FVBAC1"/>
      <sheetName val="FVBAC2"/>
      <sheetName val="FVBAC3"/>
      <sheetName val="FH9"/>
      <sheetName val="FH2"/>
      <sheetName val="FH3"/>
      <sheetName val="HAB"/>
      <sheetName val="ZI_ZRV"/>
      <sheetName val="BORDURE"/>
      <sheetName val="COLLECTE"/>
      <sheetName val="DISTRI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(ligne,typePresta,designation,categorie,unite,temps,detail) values (2,'CHANTIER','Aération poste de relevage','MOC_ALIM','pc',0.25,'percer dia 50, joint forsheda 50, poser l\'unité d\'aeration');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(ligne,typePresta,designation,categorie,unite,temps,detail) values (3,'CHANTIER','câble dans fourreau','MOC_ALIM','ml',0.02,'préinsérer le cable dans le fourreau');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(ligne,typePresta,designation,categorie,unite,temps,detail) values (4,'CHANTIER','Fixation servo moteur sur vanne 3 voies','MOC_ALIM','pc',1,'enlever poigner , fixer servo moteur et connexion electrique ???');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(ligne,typePresta,designation,categorie,unite,temps,detail) values (5,'CHANTIER','Pose et Connexion Dégraisseur','MOC_ALIM','pc',0.5,'mettre à niveau et connexion entrée et sortie');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1.5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(ligne,typePresta,designation,categorie,unite,temps,detail) values (6,'CHANTIER','Pose et Connexion Poste de relevage','MOC_ALIM','pc',1.5,'percer dia 100, pose joint forsheda 100 et chasser un tube dia 100, Positionner poste puis mettre à niveau');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(ligne,typePresta,designation,categorie,unite,temps,detail) values (7,'CHANTIER','Regard Alimentation Gravitaire','MOC_ALIM','pc',0.5,'positionner et mettre à niveau');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(ligne,typePresta,designation,categorie,unite,temps,detail) values (8,'CHANTIER','Regard Alimentation pression','MOC_ALIM','unité',0.75,'positionner l\'ensemble, mettre à niveau');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(ligne,typePresta,designation,categorie,unite,temps,detail) values (9,'CHANTIER','Scellement du poste','MOC_ALIM','pc',0.75,'Inserer 4 tiges métal puis 3 sac béton près à l\'meploi');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(ligne,typePresta,designation,categorie,unite,temps,detail) values (10,'CHANTIER','Répartiteurs','MOC_ALIM','pc',0.35,'remplir les répartiteurs , mettre zone à plat, poser tapis de chanvre puis répartiteurs');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(ligne,typePresta,designation,categorie,unite,temps,detail) values (11,'CHANTIER','Pointe de diamant','MOC_ALIM','pc',0.5,'poser regard, couler le béton, coller la pointe de diamant, découper le géotextile et le poser');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(ligne,typePresta,designation,categorie,unite,temps,detail) values (12,'CHANTIER',' Fourreau Dia 50 ou 63','MOC_Collecte_Exutoire','ml',0.03,'poser fourreau dans tranchée , couper à dimension');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(ligne,typePresta,designation,categorie,unite,temps,detail) values (13,'CHANTIER',' TUBE EPANDRAIN DIA 100 mm','MOC_Collecte_Exutoire','ml',0.05,'poser tube, et couper à dimension');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(ligne,typePresta,designation,categorie,unite,temps,detail) values (14,'CHANTIER','barre PVC dia 50','MOC_Collecte_Exutoire','ml',0.08,'couper à dimension ; ébavurer, poncer, dégraisser et coller');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(ligne,typePresta,designation,categorie,unite,temps,detail) values (15,'CHANTIER','clapet sortie','MOC_Collecte_Exutoire','pc',0.25,'couper tube à dimension, coller clapet');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(ligne,typePresta,designation,categorie,unite,temps,detail) values (16,'CHANTIER','Regard connexion électrique','MOC_Collecte_Exutoire','pc',1,'Pose et connexion du regard avec branchement provisoire');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(ligne,typePresta,designation,categorie,unite,temps,detail) values (17,'CHANTIER','Collage accessoires Pression','MOC_Collecte_Exutoire','pc',0.1,'poncage, dégraissage, et collage coude et T');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(ligne,typePresta,designation,categorie,unite,temps,detail) values (18,'CHANTIER','Collage accessoires PVC EVAC','MOC_Collecte_Exutoire','pc',0.08,'Collage coudes, y, T ,...');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(ligne,typePresta,designation,categorie,unite,temps,detail) values (19,'CHANTIER','EPDM seul noue','MOC_Collecte_Exutoire','m²',0.05,'positionner');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(ligne,typePresta,designation,categorie,unite,temps,detail) values (20,'CHANTIER','Géotextile noue','MOC_Collecte_Exutoire','m²',0.01,'poser géotextile sur cailloux, couper à dimension');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(ligne,typePresta,designation,categorie,unite,temps,detail) values (21,'CHANTIER','Géotextile tranchée50 cm','MOC_Collecte_Exutoire','ml',0.02,'poser géotextile dans trantranché sur cailloux');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(ligne,typePresta,designation,categorie,unite,temps,detail) values (22,'CHANTIER','grillage avertisseur rouge ou marron','MOC_Collecte_Exutoire','ml',0.02,'poser grillage dans tranchées');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(ligne,typePresta,designation,categorie,unite,temps,detail) values (23,'CHANTIER','Pose couvercle béton','MOC_Collecte_Exutoire','pc',0.05,'poser couvercle surrehausse');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(ligne,typePresta,designation,categorie,unite,temps,detail) values (24,'CHANTIER','Pose réhausse béton','MOC_Collecte_Exutoire','pc',0.08,'pose rehausse , mettre à niveau');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(ligne,typePresta,designation,categorie,unite,temps,detail) values (25,'CHANTIER','raccord PE – PVC','MOC_Collecte_Exutoire','pc',0.25,'faire la jonction PE/PVC avec unité préparé en atelier');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(ligne,typePresta,designation,categorie,unite,temps,detail) values (26,'CHANTIER','Remplissage granulats noues','MOC_Collecte_Exutoire','T',0.05,'pelleter à la main + ratisser');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(ligne,typePresta,designation,categorie,unite,temps,detail) values (27,'CHANTIER','Tranchée gravitaire','MOC_Collecte_Exutoire','ml',0.05,'Mise à niveau au sable pour avoir la pente souhaitée');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(ligne,typePresta,designation,categorie,unite,temps,detail) values (28,'CHANTIER','Tube DIA 100','MOC_Collecte_Exutoire','ml',0.05,'collage tube dia 100');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(ligne,typePresta,designation,categorie,unite,temps,detail) values (29,'CHANTIER','tuyaux PE dia 50 ou 60','MOC_Collecte_Exutoire','ml',0.02,'poser tuyau PE dans la tranchée, couper à dimension');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(ligne,typePresta,designation,categorie,unite,temps,detail) values (30,'CHANTIER','Installation de chantier','MOC_PREPARATION','forfait',1,'déchargement matériel et outtilage');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(ligne,typePresta,designation,categorie,unite,temps,detail) values (31,'CHANTIER','Piquetage et niveaux','MOC_PREPARATION','forfait',1,'positionner les filtres et mesure de niveaux');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(ligne,typePresta,designation,categorie,unite,temps,detail) values (32,'CHANTIER','barre T métal ','MOC_PROTECTION_SANITAIRE','ml',0.1,'placer, positionner et visser (6 par barre)');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(ligne,typePresta,designation,categorie,unite,temps,detail) values (33,'CHANTIER','Pose KIT barre galva BAC','MOC_PROTECTION_SANITAIRE','pc',0.25,'placer, positionner et visser les deux barres (4/barres)');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(ligne,typePresta,designation,categorie,unite,temps,detail) values (34,'CHANTIER','Caillebotis 1x1 m','MOC_PROTECTION_SANITAIRE','pc',0.05,'manutention grille');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(ligne,typePresta,designation,categorie,unite,temps,detail) values (35,'CHANTIER','Caillebotis 1x1,5 m','MOC_PROTECTION_SANITAIRE','pc',0.05,'manutention grille');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(ligne,typePresta,designation,categorie,unite,temps,detail) values (36,'CHANTIER','cadre douglas  170/60','MOC_Systèmes_Constructifs','ml',0.15,'assemblage bois');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(ligne,typePresta,designation,categorie,unite,temps,detail) values (37,'CHANTIER','Pose CHEVRON CL4 Cadre 70/40','MOC_Systèmes_Constructifs','ml',0.15,'assemblage bois');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(ligne,typePresta,designation,categorie,unite,temps,detail) values (38,'CHANTIER','Pose bastaings douglas','MOC_Systèmes_Constructifs','ml',0.06,'assemblage bois');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(ligne,typePresta,designation,categorie,unite,temps,detail) values (39,'CHANTIER','Pose CHEVRON milieu','MOC_Systèmes_Constructifs','ml',0.15,'positionner et fixer chevron sur cadre');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(ligne,typePresta,designation,categorie,unite,temps,detail) values (40,'CHANTIER',' Pose delta MS','MOC_Systèmes_Constructifs','ml',0.05,'pose delta MS contre les parois en bois, couper à dimension');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(ligne,typePresta,designation,categorie,unite,temps,detail) values (41,'CHANTIER','Gabion sous bastaings','MOC_Systèmes_Constructifs','ml',0.08,'aider le pelleteur à mettre le 20/40 sous lme bastaing');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(ligne,typePresta,designation,categorie,unite,temps,detail) values (42,'CHANTIER','Gabion sous traverses','MOC_Systèmes_Constructifs','ml',0.08,'aider le pelleteur à faire un boudin sur lesquels vont poser les traverses');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(ligne,typePresta,designation,categorie,unite,temps,detail) values (43,'CHANTIER','passage membrane collage','MOC_Systèmes_Constructifs','unité',0.25,'percer epdm et collage unité');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(ligne,typePresta,designation,categorie,unite,temps,detail) values (44,'CHANTIER','Planter Piquets BOIS 50/50 ou 46/46','MOC_Systèmes_Constructifs','pc',0.15,'prétrou à la barre à mine, enfoncer à la masse');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(ligne,typePresta,designation,categorie,unite,temps,detail) values (45,'CHANTIER','Pose plaques béton 25','MOC_Systèmes_Constructifs','ml',0.15,'poser plaque béton contre le cadre, visser sur cadre');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(ligne,typePresta,designation,categorie,unite,temps,detail) values (46,'CHANTIER','Pose plaques béton 50','MOC_Systèmes_Constructifs','ml',0.2,'poser plaque béton contre le cadre, visser sur cadre');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(ligne,typePresta,designation,categorie,unite,temps,detail) values (47,'CHANTIER','Pose tablette chêne','MOC_Systèmes_Constructifs','ml',0.2,'positionner, couper à mesure, faire encoche et visser');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(ligne,typePresta,designation,categorie,unite,temps,detail) values (48,'CHANTIER','sable remplissage coffrage bacs','MOC_Systèmes_Constructifs','T',0.25,'mettre le sable');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(ligne,typePresta,designation,categorie,unite,temps,detail) values (49,'CHANTIER','Découpe + Pose bardage bois','MOC_Systèmes_Constructifs','m²',0.35,'couper a dimension + pose (cloutage)');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(ligne,typePresta,designation,categorie,unite,temps,detail) values (50,'CHANTIER','Terrassement volumique','MOC_Systèmes_Constructifs','m3',0.35,'Conduite dumper pour evacuer');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(ligne,typePresta,designation,categorie,unite,temps,detail) values (51,'CHANTIER','Tige métal pour traverse 200/100','MOC_Systèmes_Constructifs','pc',0.8,'percage trou puis chasser la tige métal dia12 ');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(ligne,typePresta,designation,categorie,unite,temps,detail) values (52,'CHANTIER','Traverse de chêne 200/100 (retenue grav)','MOC_Systèmes_Constructifs','ml',0.1,'Découpe, positionner traverses, perçage, vissage, tronçonneuse');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(ligne,typePresta,designation,categorie,unite,temps,detail) values (53,'CHANTIER','Traverse de chêne 200/100','MOC_Systèmes_Constructifs','ml',0.05,'positionner traverses');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(ligne,typePresta,designation,categorie,unite,temps,detail) values (54,'CHANTIER',' joint forsheda dia 100  PE','MOC_Tronc_Commun','pc',0.25,'Percer le bac et poser le joint forsheda puis chasser bout de tube');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(ligne,typePresta,designation,categorie,unite,temps,detail) values (55,'CHANTIER','Pose passage de membrane dia 50','MOC_Tronc_Commun','pc',0.2,'pose du passe-paroi préparée en atelier');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(ligne,typePresta,designation,categorie,unite,temps,detail) values (56,'CHANTIER','Pose drain de sorties BAC','MOC_Tronc_Commun','unité',0.1,'Collage final unité préparé en atelier');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(ligne,typePresta,designation,categorie,unite,temps,detail) values (57,'CHANTIER','Pose joint forsheda dia 50','MOC_Tronc_Commun','pc',0.15,'Percer le bac et poser le joint forsheda puis chasser bout de tube');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(ligne,typePresta,designation,categorie,unite,temps,detail) values (58,'CHANTIER','Pose BAC sur fond de forme (1 bac)','MOC_Tronc_Commun','forfait',0.25,'aider lepelleteur à positionner les bacs');</v>
          </cell>
          <cell r="K58">
            <v>58</v>
          </cell>
        </row>
        <row r="59">
          <cell r="B59" t="str">
            <v>Pose Regard de sortie FH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(ligne,typePresta,designation,categorie,unite,temps,detail) values (59,'CHANTIER','Pose Regard de sortie FH','MOC_Tronc_Commun','pc',0.5,'Positionner, mettre à niveau et connexion entrée FH');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(ligne,typePresta,designation,categorie,unite,temps,detail) values (60,'CHANTIER','Pose réhausse béton FH','MOC_Tronc_Commun','pc',0.08,'poser la réhausse et mettre à niveau');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(ligne,typePresta,designation,categorie,unite,temps,detail) values (61,'CHANTIER','Plantation phragmites','MOC_Tronc_Commun','pc',0.015,'positionner et planter');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(ligne,typePresta,designation,categorie,unite,temps,detail) values (62,'CHANTIER','Plantation plantes aquatiques','MOC_Tronc_Commun','pc',0.015,'positionner et planter');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(ligne,typePresta,designation,categorie,unite,temps,detail) values (63,'CHANTIER','plantes de noues','MOC_Tronc_Commun','pc',0.02,'positionner et planter');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(ligne,typePresta,designation,categorie,unite,temps,detail) values (64,'CHANTIER','Barrière antiracinaire','MOC_Tronc_Commun','ml',0.05,'poser la barriere antiracine, coller à la jonction');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(ligne,typePresta,designation,categorie,unite,temps,detail) values (65,'CHANTIER','Pliage coins EPDM','MOC_Tronc_Commun','pc',0.15,'plier un coin "propre nickel"');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(ligne,typePresta,designation,categorie,unite,temps,detail) values (66,'CHANTIER','Pose Drain de sorties  FV + FH','MOC_Tronc_Commun','ml',0.015,'Positionner, couper le DRAIN à mesure');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(ligne,typePresta,designation,categorie,unite,temps,detail) values (67,'CHANTIER','Fond de forme (sable)','MOC_Tronc_Commun','m²',0.05,'ratissage sable + contrôle niveaux');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(ligne,typePresta,designation,categorie,unite,temps,detail) values (68,'CHANTIER','Mise à plat emplacement','MOC_Tronc_Commun','m²',0.05,'contrôle niveau');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(ligne,typePresta,designation,categorie,unite,temps,detail) values (69,'CHANTIER','Pose bâche sanwich FH','MOC_Tronc_Commun','m²',0.1,'par m² de filtre, positionner, pliage des coins');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(ligne,typePresta,designation,categorie,unite,temps,detail) values (70,'CHANTIER','Pose bâche sanwich FV','MOC_Tronc_Commun','m²',0.12,'par m² de filtre, positionner, pliage des coins');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(ligne,typePresta,designation,categorie,unite,temps,detail) values (71,'CHANTIER','Pose plaque béton milieu','MOC_Tronc_Commun','ml',0.2,'glisser la plaque sous chevron.');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(ligne,typePresta,designation,categorie,unite,temps,detail) values (72,'CHANTIER','Remplissage granulats filtre','MOC_Tronc_Commun','m3',0.25,'pelleter à la main + ratisser + niveaux');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(ligne,typePresta,designation,categorie,unite,temps,detail) values (73,'CHANTIER','Pose passage de membrane dia 110','MOC_Tronc_Commun','pc',0.25,'pose du passe-paroi préparée en atelier');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(ligne,typePresta,designation,categorie,unite,temps,detail) values (74,'CHANTIER','Pose aération filtre (FV-FH-BAC)','MOC_Tronc_Commun','forfait',0.1,'pose de l\'aération préparée en atelier');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(ligne,typePresta,designation,categorie,unite,temps,detail) values (75,'CHANTIER','Pose écolat','MOC_Bordures','ml',0.05,'Bordure + piquet');</v>
          </cell>
          <cell r="K75">
            <v>75</v>
          </cell>
        </row>
        <row r="76">
          <cell r="B76"/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(ligne,typePresta,designation,categorie,unite,temps,detail) values (77,'CHANTIER','Pose plaque Schiste','MOC_Bordures','ml',0.1,'');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(ligne,typePresta,designation,categorie,unite,temps,detail) values (78,'CHANTIER','Pose bordure béton','MOC_Bordures','ml',0.1,'');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(ligne,typePresta,designation,categorie,unite,temps,detail) values (79,'CHANTIER','Pose rondins bois','MOC_Bordures','ml',0.1,'');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(ligne,typePresta,designation,categorie,unite,temps,detail) values (80,'CHANTIER','Pose bordure métal','MOC_Bordures','ml',0.15,'');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(ligne,typePresta,designation,categorie,unite,temps,detail) values (81,'CHANTIER','Pose et connexion chasse','MOC_Collecte_Exutoire','pc',1.25,'');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(ligne,typePresta,designation,categorie,unite,temps,detail) values (82,'CHANTIER','Pose chevron PE','MOC_Systèmes_Constructifs','ml',0.1,'');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G83" t="str">
            <v>Manutention, équerrage et niveaux</v>
          </cell>
          <cell r="H83" t="str">
            <v>Insert into SC_Prestation (ligne,typePresta,designation,categorie,unite,temps,detail) values (83,'CHANTIER','Pose plaque PVC','MOC_Systèmes_Constructifs','ml',0.05,'Manutention, équerrage et niveaux');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(ligne,typePresta,designation,categorie,unite,temps,detail) values (84,'CHANTIER','Assemblage cornière + chevron PE + plaques PVC','MOC_Systèmes_Constructifs','ml',0.1,'');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(ligne,typePresta,designation,categorie,unite,temps,detail) values (85,'CHANTIER','Percement plaques PVC + chevron et boulonnage','MOC_Systèmes_Constructifs','pc',0.05,'');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(ligne,typePresta,designation,categorie,unite,temps,detail) values (86,'CHANTIER','Assemblage deux plaques PVC avec chevrons PE','MOC_Systèmes_Constructifs','pc',0.1,'');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K90">
            <v>90</v>
          </cell>
        </row>
        <row r="91">
          <cell r="K91">
            <v>91</v>
          </cell>
        </row>
        <row r="92">
          <cell r="K92">
            <v>92</v>
          </cell>
        </row>
        <row r="93">
          <cell r="K93">
            <v>93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(ligne,typePresta,designation,categorie,poste,unite,temps,detail) values (2,'MINIPELLE','Fond de forme (sable)','MP_CHARGEMENT','','m²',0.05,'5 cm d\'epaisseur (quantité sable)');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(ligne,typePresta,designation,categorie,poste,unite,temps,detail) values (3,'MINIPELLE','Remplissage granulats','MP_CHARGEMENT','','m3',0.3,'');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(ligne,typePresta,designation,categorie,poste,unite,temps,detail) values (4,'MINIPELLE','Gabion sous bastaings','MP_FINITIONS','FV Bastaings Bois','ml',0.08,'');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(ligne,typePresta,designation,categorie,poste,unite,temps,detail) values (5,'MINIPELLE','Remise en état du terrain','MP_FINITIONS','','ml',0.2,'/ ml de  filtres');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(ligne,typePresta,designation,categorie,poste,unite,temps,detail) values (6,'MINIPELLE','Déchargement des BACS (2 bacs max)','MP_MANUTENTION','BACS','forfait',0.25,'');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(ligne,typePresta,designation,categorie,poste,unite,temps,detail) values (7,'MINIPELLE','Pose BAC sur fond de forme (1 bac)','MP_MANUTENTION','BACS','forfait',0.25,'');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(ligne,typePresta,designation,categorie,poste,unite,temps,detail) values (8,'MINIPELLE','Pose du poste','MP_MANUTENTION','','pc',0.25,'');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(ligne,typePresta,designation,categorie,poste,unite,temps,detail) values (9,'MINIPELLE','Plaques béton (25-50)','MP_MANUTENTION','','ml',0.08,'');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(ligne,typePresta,designation,categorie,poste,unite,temps,detail) values (10,'MINIPELLE','Mise en place BACS','MP_MISE_EN_PLACE','','pc',0.25,'');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(ligne,typePresta,designation,categorie,poste,unite,temps,detail) values (11,'MINIPELLE','Gabion sous traverses','MP_MISE_EN_PLACE','FV Traverses Bois','ml',0.08,'');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(ligne,typePresta,designation,categorie,poste,unite,temps,detail) values (12,'MINIPELLE','Mise à plat emplacement','MP_TERRASSEMENT','','m²',0.05,'');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(ligne,typePresta,designation,categorie,poste,unite,temps,detail) values (13,'MINIPELLE','Terrassement volumique','MP_TERRASSEMENT','','m3',0.25,'(creuser 5 cm plus bas)');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(ligne,typePresta,designation,categorie,poste,unite,temps,detail) values (14,'MINIPELLE','Fouille Broyeur en ligne 600','MP_TERRASSEMENT','','pc',0.5,'');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(ligne,typePresta,designation,categorie,poste,unite,temps,detail) values (15,'MINIPELLE','Fouille poste de relevage 900','MP_TERRASSEMENT','','pc',0.75,'');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(ligne,typePresta,designation,categorie,poste,unite,temps,detail) values (16,'MINIPELLE','Fouille poste de relevage 1200','MP_TERRASSEMENT','','pc',1,'');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(ligne,typePresta,designation,categorie,poste,unite,temps,detail) values (17,'MINIPELLE','Dégraisseur 200-500 L','MP_TERRASSEMENT','','pc',0.5,'');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(ligne,typePresta,designation,categorie,poste,unite,temps,detail) values (18,'MINIPELLE','Remise en place des terres','MP_TERRASSEMENT','','m3',0.5,'');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0.1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(ligne,typePresta,designation,categorie,poste,unite,temps,detail) values (19,'MINIPELLE','Tranchée gravitaire','MP_TERRASSEMENT','','ml',0.1,'Creuser + couche sable + couche sous grillage + rebouchage');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7.4999999999999997E-2</v>
          </cell>
          <cell r="F20" t="str">
            <v>Creuser  + couche sous grillage + rebouchage</v>
          </cell>
          <cell r="H20" t="str">
            <v>Insert into SC_Prestation (ligne,typePresta,designation,categorie,poste,unite,temps,detail) values (20,'MINIPELLE','Tranchée pression','MP_TERRASSEMENT','','ml',0.075,'Creuser  + couche sous grillage + rebouchage');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(ligne,typePresta,designation,categorie,poste,unite,temps,detail) values (21,'MINIPELLE','Regard Alimentation pression','MP_TERRASSEMENT','','pc',0.25,'');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(ligne,typePresta,designation,categorie,poste,unite,temps,detail) values (22,'MINIPELLE','Regard Alimentation Gravitaire','MP_TERRASSEMENT','','pc',0.15,'');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(ligne,typePresta,designation,categorie,poste,unite,temps,detail) values (23,'MINIPELLE','Regard de sortie cunette','MP_TERRASSEMENT','FH','pc',0.25,'');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(ligne,typePresta,designation,categorie,poste,unite,temps,detail) values (24,'MINIPELLE','Déssouchage','MP_TERRASSEMENT','','cm',0.025,'Variable = diamètre du tronc en cm');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(ligne,typePresta,designation,categorie,poste,unite,temps,detail) values (25,'MINIPELLE','Comble fouille BAC','MP_TERRASSEMENT','','pc',0.5,'remplir les esapces libres entre la fouille et le bac + tasser');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(ligne,typePresta,designation,categorie,poste,unite,temps,detail) values (26,'MINIPELLE','Talus h=45 cm','MP_TERRASSEMENT','','ml',0.05,'');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(ligne,typePresta,designation,categorie,poste,unite,temps,detail) values (27,'MINIPELLE','Habillage Talus ','MP_TERRASSEMENT','','ml',0.1,'coef 0,5 pour h=45 cm et 2 pour h=90 cm');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(ligne,typePresta,designation,categorie,poste,unite,temps,detail) values (28,'MINIPELLE','Déssouchage haie','MP_TERRASSEMENT','','ml',0.2,'Variable = ml de haie');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(ligne,typePresta,designation,categorie,poste,unite,temps,detail) values (29,'MINIPELLE','Fouille poste de relevage 1500','MP_TERRASSEMENT','','pc',1.25,'');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(ligne,typePresta,designation,categorie,poste,unite,temps,detail) values (30,'MINIPELLE','Fouille poste de relevage 1800','MP_TERRASSEMENT','','pc',1.5,'');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(ligne,typePresta,designation,categorie,poste,unite,temps,detail) values (31,'MINIPELLE','Fouille poste de relevage 2100','MP_TERRASSEMENT','','pc',1.75,'');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(ligne,typePresta,designation,categorie,poste,unite,temps,detail) values (32,'MINIPELLE','Fouille chasse','MP_TERRASSEMENT','','pc',0.35,'');</v>
          </cell>
          <cell r="K32">
            <v>32</v>
          </cell>
        </row>
        <row r="33">
          <cell r="B33" t="str">
            <v>Fouille Broyeur en ligne 600</v>
          </cell>
          <cell r="C33" t="str">
            <v>MP_TERRASSEMENT</v>
          </cell>
          <cell r="D33" t="str">
            <v>pc</v>
          </cell>
          <cell r="E33">
            <v>0.5</v>
          </cell>
          <cell r="K33">
            <v>33</v>
          </cell>
        </row>
        <row r="34">
          <cell r="K34">
            <v>34</v>
          </cell>
        </row>
        <row r="35">
          <cell r="K35">
            <v>35</v>
          </cell>
        </row>
        <row r="36">
          <cell r="K36">
            <v>36</v>
          </cell>
        </row>
        <row r="37">
          <cell r="K37">
            <v>37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86"/>
  <sheetViews>
    <sheetView topLeftCell="A67" workbookViewId="0">
      <selection activeCell="B84" sqref="B84"/>
    </sheetView>
  </sheetViews>
  <sheetFormatPr baseColWidth="10" defaultRowHeight="16.5" customHeight="1" x14ac:dyDescent="0.3"/>
  <cols>
    <col min="1" max="1" width="27.33203125" customWidth="1"/>
    <col min="2" max="2" width="119.33203125" customWidth="1"/>
  </cols>
  <sheetData>
    <row r="1" spans="1:3" ht="16.5" customHeight="1" x14ac:dyDescent="0.3">
      <c r="A1" t="s">
        <v>1271</v>
      </c>
      <c r="B1" t="s">
        <v>1272</v>
      </c>
      <c r="C1" t="s">
        <v>1274</v>
      </c>
    </row>
    <row r="2" spans="1:3" ht="16.5" customHeight="1" x14ac:dyDescent="0.3">
      <c r="A2" s="53" t="s">
        <v>860</v>
      </c>
      <c r="B2" s="65" t="s">
        <v>1218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3">
      <c r="A3" s="53" t="s">
        <v>865</v>
      </c>
      <c r="B3" s="65" t="s">
        <v>1219</v>
      </c>
      <c r="C3" s="58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3">
      <c r="A4" s="53" t="s">
        <v>866</v>
      </c>
      <c r="B4" s="65" t="s">
        <v>1220</v>
      </c>
      <c r="C4" s="58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3">
      <c r="A5" s="53" t="s">
        <v>867</v>
      </c>
      <c r="B5" s="65" t="s">
        <v>1221</v>
      </c>
      <c r="C5" s="58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3">
      <c r="A6" s="53" t="s">
        <v>868</v>
      </c>
      <c r="B6" s="65" t="s">
        <v>1222</v>
      </c>
      <c r="C6" s="58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3">
      <c r="A7" s="53" t="s">
        <v>869</v>
      </c>
      <c r="B7" s="65" t="s">
        <v>1223</v>
      </c>
      <c r="C7" s="58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3">
      <c r="A8" s="53" t="s">
        <v>870</v>
      </c>
      <c r="B8" s="65" t="s">
        <v>1224</v>
      </c>
      <c r="C8" s="58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3">
      <c r="A9" s="53" t="s">
        <v>871</v>
      </c>
      <c r="B9" s="65" t="s">
        <v>1225</v>
      </c>
      <c r="C9" s="58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3">
      <c r="A10" s="53" t="s">
        <v>872</v>
      </c>
      <c r="B10" s="65" t="s">
        <v>1226</v>
      </c>
      <c r="C10" s="58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3">
      <c r="A11" s="53" t="s">
        <v>1179</v>
      </c>
      <c r="B11" s="65" t="s">
        <v>1227</v>
      </c>
      <c r="C11" s="58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3">
      <c r="A12" s="53" t="s">
        <v>779</v>
      </c>
      <c r="B12" s="65" t="s">
        <v>1228</v>
      </c>
      <c r="C12" s="58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3">
      <c r="A13" s="53" t="s">
        <v>875</v>
      </c>
      <c r="B13" s="65" t="s">
        <v>1229</v>
      </c>
      <c r="C13" s="58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3">
      <c r="A14" s="53" t="s">
        <v>1180</v>
      </c>
      <c r="B14" s="65" t="s">
        <v>1230</v>
      </c>
      <c r="C14" s="58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3">
      <c r="A15" s="53" t="s">
        <v>1181</v>
      </c>
      <c r="B15" s="65" t="s">
        <v>1231</v>
      </c>
      <c r="C15" s="58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3">
      <c r="A16" s="53" t="s">
        <v>1182</v>
      </c>
      <c r="B16" s="65" t="s">
        <v>1232</v>
      </c>
      <c r="C16" s="58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3">
      <c r="A17" s="53" t="s">
        <v>1183</v>
      </c>
      <c r="B17" s="65" t="s">
        <v>1233</v>
      </c>
      <c r="C17" s="58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3">
      <c r="A18" s="53" t="s">
        <v>1184</v>
      </c>
      <c r="B18" s="65" t="s">
        <v>1234</v>
      </c>
      <c r="C18" s="58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3">
      <c r="A19" s="53" t="s">
        <v>899</v>
      </c>
      <c r="B19" s="65" t="s">
        <v>1235</v>
      </c>
      <c r="C19" s="58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3">
      <c r="A20" s="53" t="s">
        <v>873</v>
      </c>
      <c r="B20" s="65" t="s">
        <v>1236</v>
      </c>
      <c r="C20" s="58" t="str">
        <f t="shared" si="0"/>
        <v>Update SC_Systeme set TexteDevis = 'Terrassement de la zone pour FV BAC ENTERRE' Where Nom = 'FVBAC1';</v>
      </c>
    </row>
    <row r="21" spans="1:3" ht="16.5" customHeight="1" x14ac:dyDescent="0.3">
      <c r="A21" s="53" t="s">
        <v>874</v>
      </c>
      <c r="B21" s="65" t="s">
        <v>1237</v>
      </c>
      <c r="C21" s="58" t="str">
        <f t="shared" si="0"/>
        <v>Update SC_Systeme set TexteDevis = 'Terrassement de la zone pour FV  BACS - SEMI-ENTERRE ' Where Nom = 'FVBAC2';</v>
      </c>
    </row>
    <row r="22" spans="1:3" ht="16.5" customHeight="1" x14ac:dyDescent="0.3">
      <c r="A22" s="53" t="s">
        <v>1273</v>
      </c>
      <c r="B22" s="65" t="s">
        <v>1238</v>
      </c>
      <c r="C22" s="58" t="str">
        <f t="shared" si="0"/>
        <v>Update SC_Systeme set TexteDevis = 'Terrassement de la zone pour FV  BACS - HORS SOL' Where Nom = 'FVBAC3';</v>
      </c>
    </row>
    <row r="23" spans="1:3" ht="16.5" customHeight="1" x14ac:dyDescent="0.3">
      <c r="A23" s="53" t="s">
        <v>1044</v>
      </c>
      <c r="B23" s="66" t="s">
        <v>1239</v>
      </c>
      <c r="C23" s="58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3">
      <c r="A24" s="54" t="s">
        <v>1045</v>
      </c>
      <c r="B24" s="67" t="s">
        <v>1240</v>
      </c>
      <c r="C24" s="58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3">
      <c r="A25" s="53" t="s">
        <v>1042</v>
      </c>
      <c r="B25" s="67" t="s">
        <v>1241</v>
      </c>
      <c r="C25" s="58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3">
      <c r="A26" s="53" t="s">
        <v>1043</v>
      </c>
      <c r="B26" s="67" t="s">
        <v>1242</v>
      </c>
      <c r="C26" s="58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3">
      <c r="A27" s="54" t="s">
        <v>1054</v>
      </c>
      <c r="B27" s="65" t="s">
        <v>1053</v>
      </c>
      <c r="C27" s="58" t="str">
        <f t="shared" si="0"/>
        <v>Update SC_Systeme set TexteDevis = 'Epandrain' Where Nom = 'EPANDRAIN';</v>
      </c>
    </row>
    <row r="28" spans="1:3" ht="16.5" customHeight="1" x14ac:dyDescent="0.3">
      <c r="A28" s="54" t="s">
        <v>828</v>
      </c>
      <c r="B28" s="65" t="s">
        <v>1243</v>
      </c>
      <c r="C28" s="58" t="str">
        <f t="shared" si="0"/>
        <v>Update SC_Systeme set TexteDevis = 'Habillage FV en terre végétale (talus)' Where Nom = 'HAB1';</v>
      </c>
    </row>
    <row r="29" spans="1:3" ht="16.5" customHeight="1" x14ac:dyDescent="0.3">
      <c r="A29" s="54" t="s">
        <v>829</v>
      </c>
      <c r="B29" s="66" t="s">
        <v>1244</v>
      </c>
      <c r="C29" s="58" t="str">
        <f t="shared" si="0"/>
        <v>Update SC_Systeme set TexteDevis = 'Habillage FV en bastaings bois douglas  (BAC)' Where Nom = 'HAB2';</v>
      </c>
    </row>
    <row r="30" spans="1:3" ht="16.5" customHeight="1" x14ac:dyDescent="0.3">
      <c r="A30" s="54" t="s">
        <v>830</v>
      </c>
      <c r="B30" s="65" t="s">
        <v>1245</v>
      </c>
      <c r="C30" s="58" t="str">
        <f t="shared" si="0"/>
        <v>Update SC_Systeme set TexteDevis = 'Habillage FV en bardage bois douglas' Where Nom = 'HAB3';</v>
      </c>
    </row>
    <row r="31" spans="1:3" ht="16.5" customHeight="1" x14ac:dyDescent="0.3">
      <c r="A31" s="54" t="s">
        <v>831</v>
      </c>
      <c r="B31" s="65" t="s">
        <v>1246</v>
      </c>
      <c r="C31" s="58" t="str">
        <f t="shared" si="0"/>
        <v>Update SC_Systeme set TexteDevis = 'Habillage FV parpaings - pierre collées' Where Nom = 'HAB4';</v>
      </c>
    </row>
    <row r="32" spans="1:3" ht="16.5" customHeight="1" x14ac:dyDescent="0.3">
      <c r="A32" s="54" t="s">
        <v>832</v>
      </c>
      <c r="B32" s="65" t="s">
        <v>1247</v>
      </c>
      <c r="C32" s="58" t="str">
        <f t="shared" si="0"/>
        <v>Update SC_Systeme set TexteDevis = 'Habillage FV en pierre moëllons' Where Nom = 'HAB5';</v>
      </c>
    </row>
    <row r="33" spans="1:3" ht="16.5" customHeight="1" x14ac:dyDescent="0.3">
      <c r="A33" s="54" t="s">
        <v>822</v>
      </c>
      <c r="B33" s="65" t="s">
        <v>1248</v>
      </c>
      <c r="C33" s="58" t="str">
        <f t="shared" si="0"/>
        <v>Update SC_Systeme set TexteDevis = 'Finition FV EPDM - Cadre bastaings bois (douglas)' Where Nom = 'FINFV1';</v>
      </c>
    </row>
    <row r="34" spans="1:3" ht="16.5" customHeight="1" x14ac:dyDescent="0.3">
      <c r="A34" s="54" t="s">
        <v>1185</v>
      </c>
      <c r="B34" s="66" t="s">
        <v>1249</v>
      </c>
      <c r="C34" s="58" t="str">
        <f t="shared" si="0"/>
        <v>Update SC_Systeme set TexteDevis = 'Finition FV Bacs - Cadre bastaings bois (douglas)' Where Nom = 'F2';</v>
      </c>
    </row>
    <row r="35" spans="1:3" ht="16.5" customHeight="1" x14ac:dyDescent="0.3">
      <c r="A35" s="54" t="s">
        <v>1186</v>
      </c>
      <c r="B35" s="66" t="s">
        <v>1250</v>
      </c>
      <c r="C35" s="58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3">
      <c r="A36" s="54" t="s">
        <v>1187</v>
      </c>
      <c r="B36" s="66" t="s">
        <v>1251</v>
      </c>
      <c r="C36" s="58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3">
      <c r="A37" s="54" t="s">
        <v>1188</v>
      </c>
      <c r="B37" s="65" t="s">
        <v>1252</v>
      </c>
      <c r="C37" s="58" t="str">
        <f t="shared" si="0"/>
        <v>Update SC_Systeme set TexteDevis = 'Finition du filtre vertical en traverses de chêne' Where Nom = 'F5';</v>
      </c>
    </row>
    <row r="38" spans="1:3" ht="16.5" customHeight="1" x14ac:dyDescent="0.3">
      <c r="A38" s="54" t="s">
        <v>1189</v>
      </c>
      <c r="B38" s="65" t="s">
        <v>1253</v>
      </c>
      <c r="C38" s="58" t="str">
        <f t="shared" si="0"/>
        <v>Update SC_Systeme set TexteDevis = 'Tablette chêne' Where Nom = 'F6';</v>
      </c>
    </row>
    <row r="39" spans="1:3" ht="16.5" customHeight="1" x14ac:dyDescent="0.3">
      <c r="A39" s="54" t="s">
        <v>1190</v>
      </c>
      <c r="B39" s="65"/>
      <c r="C39" s="58" t="str">
        <f t="shared" si="0"/>
        <v>Update SC_Systeme set TexteDevis = '' Where Nom = 'F7';</v>
      </c>
    </row>
    <row r="40" spans="1:3" ht="16.5" customHeight="1" x14ac:dyDescent="0.3">
      <c r="A40" s="54" t="s">
        <v>1191</v>
      </c>
      <c r="B40" s="65" t="s">
        <v>1254</v>
      </c>
      <c r="C40" s="58" t="str">
        <f t="shared" si="0"/>
        <v>Update SC_Systeme set TexteDevis = 'Finition du filtre horizontal en traverses de chêne' Where Nom = 'F8';</v>
      </c>
    </row>
    <row r="41" spans="1:3" ht="16.5" customHeight="1" x14ac:dyDescent="0.3">
      <c r="A41" s="54" t="s">
        <v>824</v>
      </c>
      <c r="B41" s="65" t="s">
        <v>1255</v>
      </c>
      <c r="C41" s="58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3">
      <c r="A42" s="54" t="s">
        <v>802</v>
      </c>
      <c r="B42" s="65" t="s">
        <v>1275</v>
      </c>
      <c r="C42" s="58" t="str">
        <f t="shared" si="0"/>
        <v>Update SC_Systeme set TexteDevis = 'Fourniture et mise en œuvre d\'une bande de propreté de 50 cm gravillonées (géotextile+10cm de graviers)' Where Nom = 'BPFV1';</v>
      </c>
    </row>
    <row r="43" spans="1:3" ht="16.5" customHeight="1" x14ac:dyDescent="0.3">
      <c r="A43" s="54" t="s">
        <v>806</v>
      </c>
      <c r="B43" s="65" t="s">
        <v>1275</v>
      </c>
      <c r="C43" s="58" t="str">
        <f t="shared" si="0"/>
        <v>Update SC_Systeme set TexteDevis = 'Fourniture et mise en œuvre d\'une bande de propreté de 50 cm gravillonées (géotextile+10cm de graviers)' Where Nom = 'BPFVBAC1';</v>
      </c>
    </row>
    <row r="44" spans="1:3" ht="16.5" customHeight="1" x14ac:dyDescent="0.3">
      <c r="A44" s="54" t="s">
        <v>805</v>
      </c>
      <c r="B44" s="65" t="s">
        <v>1275</v>
      </c>
      <c r="C44" s="58" t="str">
        <f t="shared" si="0"/>
        <v>Update SC_Systeme set TexteDevis = 'Fourniture et mise en œuvre d\'une bande de propreté de 50 cm gravillonées (géotextile+10cm de graviers)' Where Nom = 'BPFH1';</v>
      </c>
    </row>
    <row r="45" spans="1:3" ht="16.5" customHeight="1" x14ac:dyDescent="0.3">
      <c r="A45" s="54" t="s">
        <v>1192</v>
      </c>
      <c r="B45" s="65" t="s">
        <v>1275</v>
      </c>
      <c r="C45" s="58" t="str">
        <f t="shared" si="0"/>
        <v>Update SC_Systeme set TexteDevis = 'Fourniture et mise en œuvre d\'une bande de propreté de 50 cm gravillonées (géotextile+10cm de graviers)' Where Nom = 'BP4';</v>
      </c>
    </row>
    <row r="46" spans="1:3" ht="16.5" customHeight="1" x14ac:dyDescent="0.3">
      <c r="A46" s="54" t="s">
        <v>1193</v>
      </c>
      <c r="B46" s="65" t="s">
        <v>1256</v>
      </c>
      <c r="C46" s="58" t="str">
        <f t="shared" si="0"/>
        <v>Update SC_Systeme set TexteDevis = 'Bordure en rondins de bois' Where Nom = 'B1';</v>
      </c>
    </row>
    <row r="47" spans="1:3" ht="16.5" customHeight="1" x14ac:dyDescent="0.3">
      <c r="A47" s="54" t="s">
        <v>808</v>
      </c>
      <c r="B47" s="65" t="s">
        <v>1276</v>
      </c>
      <c r="C47" s="58" t="str">
        <f t="shared" si="0"/>
        <v>Update SC_Systeme set TexteDevis = 'Fourniture et pose d\'une bordure en plastique recyclé' Where Nom = 'BORDFV1';</v>
      </c>
    </row>
    <row r="48" spans="1:3" s="58" customFormat="1" ht="16.5" customHeight="1" x14ac:dyDescent="0.3">
      <c r="A48" s="54" t="s">
        <v>809</v>
      </c>
      <c r="B48" s="65" t="s">
        <v>1276</v>
      </c>
      <c r="C48" s="58" t="str">
        <f t="shared" si="0"/>
        <v>Update SC_Systeme set TexteDevis = 'Fourniture et pose d\'une bordure en plastique recyclé' Where Nom = 'BORDFVBAC1';</v>
      </c>
    </row>
    <row r="49" spans="1:3" s="58" customFormat="1" ht="16.5" customHeight="1" x14ac:dyDescent="0.3">
      <c r="A49" s="54" t="s">
        <v>810</v>
      </c>
      <c r="B49" s="65" t="s">
        <v>1276</v>
      </c>
      <c r="C49" s="58" t="str">
        <f t="shared" si="0"/>
        <v>Update SC_Systeme set TexteDevis = 'Fourniture et pose d\'une bordure en plastique recyclé' Where Nom = 'BORDFH1';</v>
      </c>
    </row>
    <row r="50" spans="1:3" ht="16.5" customHeight="1" x14ac:dyDescent="0.3">
      <c r="A50" s="54" t="s">
        <v>1194</v>
      </c>
      <c r="B50" s="66" t="s">
        <v>1257</v>
      </c>
      <c r="C50" s="58" t="str">
        <f t="shared" si="0"/>
        <v>Update SC_Systeme set TexteDevis = 'Bordure métal' Where Nom = 'B3';</v>
      </c>
    </row>
    <row r="51" spans="1:3" ht="16.5" customHeight="1" x14ac:dyDescent="0.3">
      <c r="A51" s="54" t="s">
        <v>1195</v>
      </c>
      <c r="B51" s="66" t="s">
        <v>1258</v>
      </c>
      <c r="C51" s="58" t="str">
        <f t="shared" si="0"/>
        <v>Update SC_Systeme set TexteDevis = 'Bordure béton' Where Nom = 'B4';</v>
      </c>
    </row>
    <row r="52" spans="1:3" ht="16.5" customHeight="1" x14ac:dyDescent="0.3">
      <c r="A52" s="54" t="s">
        <v>1196</v>
      </c>
      <c r="B52" s="66" t="s">
        <v>1259</v>
      </c>
      <c r="C52" s="58" t="str">
        <f t="shared" si="0"/>
        <v>Update SC_Systeme set TexteDevis = 'Bordure en barre de schiste' Where Nom = 'B5';</v>
      </c>
    </row>
    <row r="53" spans="1:3" ht="16.5" customHeight="1" x14ac:dyDescent="0.3">
      <c r="A53" s="54" t="s">
        <v>1197</v>
      </c>
      <c r="B53" s="66" t="s">
        <v>1260</v>
      </c>
      <c r="C53" s="58" t="str">
        <f t="shared" si="0"/>
        <v>Update SC_Systeme set TexteDevis = 'Tuyaux PVC DN 100, coudes,  répartiteurs.' Where Nom = 'A1';</v>
      </c>
    </row>
    <row r="54" spans="1:3" ht="16.5" customHeight="1" x14ac:dyDescent="0.3">
      <c r="A54" s="54" t="s">
        <v>1198</v>
      </c>
      <c r="B54" s="66" t="s">
        <v>1261</v>
      </c>
      <c r="C54" s="58" t="str">
        <f t="shared" si="0"/>
        <v>Update SC_Systeme set TexteDevis = 'Tuyaux PVC pression DN50, répartiteurs toboggan Aquatiris®.' Where Nom = 'A2';</v>
      </c>
    </row>
    <row r="55" spans="1:3" ht="16.5" customHeight="1" x14ac:dyDescent="0.3">
      <c r="A55" s="54" t="s">
        <v>1199</v>
      </c>
      <c r="B55" s="66" t="s">
        <v>1262</v>
      </c>
      <c r="C55" s="58" t="str">
        <f t="shared" si="0"/>
        <v>Update SC_Systeme set TexteDevis = 'Tuyaux PVC DN 100, coudes, regards de distribution gravitaire, répartiteurs.' Where Nom = 'A3';</v>
      </c>
    </row>
    <row r="56" spans="1:3" ht="16.5" customHeight="1" x14ac:dyDescent="0.3">
      <c r="A56" s="54" t="s">
        <v>1200</v>
      </c>
      <c r="B56" s="66" t="s">
        <v>1263</v>
      </c>
      <c r="C56" s="58" t="str">
        <f t="shared" si="0"/>
        <v>Update SC_Systeme set TexteDevis = 'Tuyaux pression, regard de répartition relevage, répartiteurs.' Where Nom = 'A4';</v>
      </c>
    </row>
    <row r="57" spans="1:3" ht="16.5" customHeight="1" x14ac:dyDescent="0.3">
      <c r="A57" s="54" t="s">
        <v>1201</v>
      </c>
      <c r="B57" s="66" t="s">
        <v>1264</v>
      </c>
      <c r="C57" s="58" t="str">
        <f t="shared" si="0"/>
        <v>Update SC_Systeme set TexteDevis = 'Fourniture et pose d\'un regard de distribution étanche équipé de vannes guillotines DN 50' Where Nom = 'D1';</v>
      </c>
    </row>
    <row r="58" spans="1:3" ht="16.5" customHeight="1" x14ac:dyDescent="0.3">
      <c r="A58" s="54" t="s">
        <v>1202</v>
      </c>
      <c r="B58" s="66" t="s">
        <v>1264</v>
      </c>
      <c r="C58" s="58" t="str">
        <f t="shared" si="0"/>
        <v>Update SC_Systeme set TexteDevis = 'Fourniture et pose d\'un regard de distribution étanche équipé de vannes guillotines DN 50' Where Nom = 'D2';</v>
      </c>
    </row>
    <row r="59" spans="1:3" ht="16.5" customHeight="1" x14ac:dyDescent="0.3">
      <c r="A59" s="54" t="s">
        <v>1203</v>
      </c>
      <c r="B59" s="66" t="s">
        <v>1397</v>
      </c>
      <c r="C59" s="58" t="str">
        <f t="shared" si="0"/>
        <v>Update SC_Systeme set TexteDevis = 'Fourniture et pose d\'un regard de distribution étanche équipé de vanne 3 voies DN50' Where Nom = 'D3';</v>
      </c>
    </row>
    <row r="60" spans="1:3" ht="16.5" customHeight="1" x14ac:dyDescent="0.3">
      <c r="A60" s="54" t="s">
        <v>1204</v>
      </c>
      <c r="B60" s="66" t="s">
        <v>1398</v>
      </c>
      <c r="C60" s="58" t="str">
        <f t="shared" si="0"/>
        <v>Update SC_Systeme set TexteDevis = 'Fourniture et pose d\'un regard de distribution étanche équipé de vanne 3 voies DN 50' Where Nom = 'D4';</v>
      </c>
    </row>
    <row r="61" spans="1:3" ht="16.5" customHeight="1" x14ac:dyDescent="0.3">
      <c r="A61" s="54" t="s">
        <v>1205</v>
      </c>
      <c r="B61" s="66" t="s">
        <v>1395</v>
      </c>
      <c r="C61" s="58" t="str">
        <f t="shared" si="0"/>
        <v>Update SC_Systeme set TexteDevis = 'Fourniture et pose d\'un regard de distribution étanche équipé d\'une vanne 3 voies automatisée' Where Nom = 'D5';</v>
      </c>
    </row>
    <row r="62" spans="1:3" ht="16.5" customHeight="1" x14ac:dyDescent="0.3">
      <c r="A62" s="54" t="s">
        <v>1206</v>
      </c>
      <c r="B62" s="66" t="s">
        <v>1396</v>
      </c>
      <c r="C62" s="58" t="str">
        <f t="shared" si="0"/>
        <v>Update SC_Systeme set TexteDevis = 'Fourniture et pose d\'un regard de distribution étanche équipé de vannes 3 voies automatisée' Where Nom = 'D6';</v>
      </c>
    </row>
    <row r="63" spans="1:3" ht="16.5" customHeight="1" x14ac:dyDescent="0.3">
      <c r="A63" s="54" t="s">
        <v>1207</v>
      </c>
      <c r="B63" s="66" t="s">
        <v>1265</v>
      </c>
      <c r="C63" s="58" t="str">
        <f t="shared" si="0"/>
        <v>Update SC_Systeme set TexteDevis = 'Fourniture et pose d\'un regard de distribution étanche équipé d\'une vanne pelle' Where Nom = 'D7';</v>
      </c>
    </row>
    <row r="64" spans="1:3" ht="16.5" customHeight="1" x14ac:dyDescent="0.3">
      <c r="A64" s="54" t="s">
        <v>1208</v>
      </c>
      <c r="B64" s="66" t="s">
        <v>1266</v>
      </c>
      <c r="C64" s="58" t="str">
        <f t="shared" si="0"/>
        <v>Update SC_Systeme set TexteDevis = 'Fourniture et pose d\'un regard de distribution étanche équipé de vannes guillotines DN 110' Where Nom = 'D8';</v>
      </c>
    </row>
    <row r="65" spans="1:3" ht="16.5" customHeight="1" x14ac:dyDescent="0.3">
      <c r="A65" s="54" t="s">
        <v>1209</v>
      </c>
      <c r="B65" s="66"/>
      <c r="C65" s="58" t="str">
        <f t="shared" si="0"/>
        <v>Update SC_Systeme set TexteDevis = '' Where Nom = 'D9';</v>
      </c>
    </row>
    <row r="66" spans="1:3" ht="16.5" customHeight="1" x14ac:dyDescent="0.3">
      <c r="A66" s="54" t="s">
        <v>1210</v>
      </c>
      <c r="B66" s="66"/>
      <c r="C66" s="58" t="str">
        <f t="shared" si="0"/>
        <v>Update SC_Systeme set TexteDevis = '' Where Nom = 'R1';</v>
      </c>
    </row>
    <row r="67" spans="1:3" ht="16.5" customHeight="1" x14ac:dyDescent="0.3">
      <c r="A67" s="54" t="s">
        <v>1211</v>
      </c>
      <c r="B67" s="66"/>
      <c r="C67" s="58" t="str">
        <f t="shared" si="0"/>
        <v>Update SC_Systeme set TexteDevis = '' Where Nom = 'R2';</v>
      </c>
    </row>
    <row r="68" spans="1:3" ht="16.5" customHeight="1" x14ac:dyDescent="0.3">
      <c r="A68" s="54" t="s">
        <v>1212</v>
      </c>
      <c r="B68" s="65"/>
      <c r="C68" s="58" t="str">
        <f t="shared" si="0"/>
        <v>Update SC_Systeme set TexteDevis = '' Where Nom = 'R3';</v>
      </c>
    </row>
    <row r="69" spans="1:3" ht="16.5" customHeight="1" x14ac:dyDescent="0.3">
      <c r="A69" s="54" t="s">
        <v>1213</v>
      </c>
      <c r="B69" s="65"/>
      <c r="C69" s="58" t="str">
        <f t="shared" ref="C69:C80" si="1">SUBSTITUTE(SUBSTITUTE($C$1,"##NOM##",A69),"##TEXTE##",SUBSTITUTE(B69,"'","\'"))</f>
        <v>Update SC_Systeme set TexteDevis = '' Where Nom = 'R4';</v>
      </c>
    </row>
    <row r="70" spans="1:3" ht="16.5" customHeight="1" x14ac:dyDescent="0.3">
      <c r="A70" s="63" t="s">
        <v>1214</v>
      </c>
      <c r="B70" s="65" t="s">
        <v>1399</v>
      </c>
      <c r="C70" s="58" t="str">
        <f t="shared" si="1"/>
        <v>Update SC_Systeme set TexteDevis = 'Réalisation du réseau d\'évacuation gravitaire des eaux usées et des eaux traitées  X ml' Where Nom = 'x';</v>
      </c>
    </row>
    <row r="71" spans="1:3" ht="16.5" customHeight="1" x14ac:dyDescent="0.3">
      <c r="A71" s="63" t="s">
        <v>1215</v>
      </c>
      <c r="B71" s="65" t="s">
        <v>1400</v>
      </c>
      <c r="C71" s="58" t="str">
        <f t="shared" si="1"/>
        <v>Update SC_Systeme set TexteDevis = '"Réalisation du réseau d\'évacuation sous pression des eaux usées" SI P2=OK "et des eaux traitées"  X ml' Where Nom = 'y';</v>
      </c>
    </row>
    <row r="72" spans="1:3" ht="16.5" customHeight="1" x14ac:dyDescent="0.3">
      <c r="A72" s="63" t="s">
        <v>1216</v>
      </c>
      <c r="B72" s="65" t="s">
        <v>1401</v>
      </c>
      <c r="C72" s="58" t="str">
        <f t="shared" si="1"/>
        <v>Update SC_Systeme set TexteDevis = 'Pose d\'un fourreau électrique ' Where Nom = 'z';</v>
      </c>
    </row>
    <row r="73" spans="1:3" ht="16.5" customHeight="1" x14ac:dyDescent="0.3">
      <c r="A73" s="64" t="s">
        <v>1217</v>
      </c>
      <c r="B73" s="65"/>
      <c r="C73" s="58" t="str">
        <f t="shared" si="1"/>
        <v>Update SC_Systeme set TexteDevis = '' Where Nom = 's';</v>
      </c>
    </row>
    <row r="74" spans="1:3" ht="16.5" customHeight="1" x14ac:dyDescent="0.3">
      <c r="A74" s="63" t="s">
        <v>861</v>
      </c>
      <c r="B74" s="65" t="s">
        <v>1267</v>
      </c>
      <c r="C74" s="58" t="str">
        <f t="shared" si="1"/>
        <v>Update SC_Systeme set TexteDevis = 'Fourniture et mise en œuvre du filtre vertical : sandwich EPDM, granulats, plantes, drains, aération…' Where Nom = 'TCFV';</v>
      </c>
    </row>
    <row r="75" spans="1:3" ht="16.5" customHeight="1" x14ac:dyDescent="0.3">
      <c r="A75" s="63" t="s">
        <v>937</v>
      </c>
      <c r="B75" s="65" t="s">
        <v>1268</v>
      </c>
      <c r="C75" s="58" t="str">
        <f t="shared" si="1"/>
        <v>Update SC_Systeme set TexteDevis = 'Fourniture et mise en œuvre du filtre horizontal : sandwich EPDM, granulats, plantes, drain…' Where Nom = 'TCFH';</v>
      </c>
    </row>
    <row r="76" spans="1:3" ht="16.5" customHeight="1" x14ac:dyDescent="0.3">
      <c r="A76" s="63" t="s">
        <v>864</v>
      </c>
      <c r="B76" s="65" t="s">
        <v>1269</v>
      </c>
      <c r="C76" s="58" t="str">
        <f t="shared" si="1"/>
        <v>Update SC_Systeme set TexteDevis = 'Fourniture et mise en œuvre du Jardi-Assainissement FV : bacs en poly-éthylène Aquatiris, granulats, plantes, drains…' Where Nom = 'TCFVBAC';</v>
      </c>
    </row>
    <row r="77" spans="1:3" s="58" customFormat="1" ht="16.5" customHeight="1" x14ac:dyDescent="0.3">
      <c r="A77" s="63" t="s">
        <v>916</v>
      </c>
      <c r="B77" s="65" t="s">
        <v>1267</v>
      </c>
      <c r="C77" s="58" t="str">
        <f t="shared" si="1"/>
        <v>Update SC_Systeme set TexteDevis = 'Fourniture et mise en œuvre du filtre vertical : sandwich EPDM, granulats, plantes, drains, aération…' Where Nom = 'TCFV15';</v>
      </c>
    </row>
    <row r="78" spans="1:3" ht="16.5" customHeight="1" x14ac:dyDescent="0.3">
      <c r="A78" s="63" t="s">
        <v>1178</v>
      </c>
      <c r="B78" s="65" t="s">
        <v>1269</v>
      </c>
      <c r="C78" s="58" t="str">
        <f t="shared" si="1"/>
        <v>Update SC_Systeme set TexteDevis = 'Fourniture et mise en œuvre du Jardi-Assainissement FV : bacs en poly-éthylène Aquatiris, granulats, plantes, drains…' Where Nom = 'TCFVBACFH';</v>
      </c>
    </row>
    <row r="79" spans="1:3" ht="16.5" customHeight="1" x14ac:dyDescent="0.3">
      <c r="A79" s="63" t="s">
        <v>894</v>
      </c>
      <c r="B79" s="65" t="s">
        <v>1270</v>
      </c>
      <c r="C79" s="58" t="str">
        <f t="shared" si="1"/>
        <v>Update SC_Systeme set TexteDevis = 'Protection sanitaire FV : caillebotis piétons en acier galvanisé' Where Nom = 'PS1';</v>
      </c>
    </row>
    <row r="80" spans="1:3" ht="42" customHeight="1" x14ac:dyDescent="0.3">
      <c r="A80" s="101" t="s">
        <v>1403</v>
      </c>
      <c r="B80" s="102" t="s">
        <v>1404</v>
      </c>
      <c r="C80" t="str">
        <f t="shared" si="1"/>
        <v>Update SC_Systeme set TexteDevis = 'SI RELEVAGE : "Ouvrages de bâchées :  SI P1=OK --&gt; "Fourniture et pose d\'un poste de relevage eaux chargées type " refP1 INDIQUER LA REFERENCE DU POSTE CHOISI, SI P2=OK--&gt; "et d\'un poste de relevage des eaux traitées type " refP2' Where Nom = 'RELEVAGE CHASSE BROYEUR FOSSE ';</v>
      </c>
    </row>
    <row r="81" spans="1:2" ht="46.2" customHeight="1" x14ac:dyDescent="0.3">
      <c r="A81" s="101" t="s">
        <v>1402</v>
      </c>
      <c r="B81" s="102" t="s">
        <v>1405</v>
      </c>
    </row>
    <row r="82" spans="1:2" ht="16.5" customHeight="1" x14ac:dyDescent="0.3">
      <c r="A82" s="101" t="s">
        <v>1402</v>
      </c>
    </row>
    <row r="83" spans="1:2" ht="16.5" customHeight="1" x14ac:dyDescent="0.3">
      <c r="A83" s="101" t="s">
        <v>1402</v>
      </c>
    </row>
    <row r="84" spans="1:2" ht="16.5" customHeight="1" x14ac:dyDescent="0.3">
      <c r="A84" s="101" t="s">
        <v>1402</v>
      </c>
    </row>
    <row r="85" spans="1:2" ht="16.5" customHeight="1" x14ac:dyDescent="0.3">
      <c r="A85" s="101" t="s">
        <v>1402</v>
      </c>
    </row>
    <row r="86" spans="1:2" ht="16.5" customHeight="1" x14ac:dyDescent="0.3">
      <c r="A86" s="101" t="s">
        <v>1402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6"/>
  <dimension ref="A1:DF58"/>
  <sheetViews>
    <sheetView workbookViewId="0">
      <selection activeCell="J1" sqref="J1"/>
    </sheetView>
  </sheetViews>
  <sheetFormatPr baseColWidth="10" defaultRowHeight="14.4" x14ac:dyDescent="0.3"/>
  <cols>
    <col min="3" max="3" width="20.6640625" customWidth="1"/>
    <col min="5" max="5" width="11.5546875" customWidth="1"/>
    <col min="6" max="6" width="6" style="14" customWidth="1"/>
    <col min="7" max="7" width="21.88671875" style="14" customWidth="1"/>
    <col min="8" max="8" width="4.44140625" customWidth="1"/>
    <col min="9" max="9" width="4.109375" style="14" customWidth="1"/>
    <col min="10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7" width="4.33203125" style="14" customWidth="1"/>
    <col min="28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0" width="3.5546875" customWidth="1"/>
  </cols>
  <sheetData>
    <row r="1" spans="1:110" x14ac:dyDescent="0.3">
      <c r="A1" t="s">
        <v>937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</row>
    <row r="3" spans="1:110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0" x14ac:dyDescent="0.3">
      <c r="A4" s="12">
        <f>VLOOKUP($C4,[1]MATIERES!$A$2:$K$379,11,0)</f>
        <v>374</v>
      </c>
      <c r="B4" t="s">
        <v>327</v>
      </c>
      <c r="C4" s="25" t="s">
        <v>309</v>
      </c>
      <c r="D4" t="s">
        <v>317</v>
      </c>
      <c r="E4">
        <f>[3]TCFH!E4</f>
        <v>0.72000000000000008</v>
      </c>
      <c r="F4" s="14" t="s">
        <v>931</v>
      </c>
      <c r="G4" s="14" t="s">
        <v>904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3">
      <c r="A5" s="12">
        <f>VLOOKUP($C5,[1]MATIERES!$A$2:$K$379,11,0)</f>
        <v>96</v>
      </c>
      <c r="B5" t="s">
        <v>327</v>
      </c>
      <c r="C5" t="s">
        <v>341</v>
      </c>
      <c r="D5" t="s">
        <v>8</v>
      </c>
      <c r="E5">
        <f>[3]TCFH!E5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3">
      <c r="A6" s="12">
        <f>VLOOKUP($C6,[1]MATIERES!$A$2:$K$379,11,0)</f>
        <v>97</v>
      </c>
      <c r="B6" t="s">
        <v>327</v>
      </c>
      <c r="C6" t="s">
        <v>342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3">
      <c r="A7" s="12">
        <f>VLOOKUP($C7,[1]MATIERES!$A$2:$K$379,11,0)</f>
        <v>98</v>
      </c>
      <c r="B7" t="s">
        <v>327</v>
      </c>
      <c r="C7" t="s">
        <v>343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3">
      <c r="A8" s="12">
        <f>VLOOKUP($C8,[1]MATIERES!$A$2:$K$379,11,0)</f>
        <v>99</v>
      </c>
      <c r="B8" t="s">
        <v>327</v>
      </c>
      <c r="C8" t="s">
        <v>344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3">
      <c r="A9" s="12">
        <f>VLOOKUP($C9,[1]MATIERES!$A$2:$K$379,11,0)</f>
        <v>100</v>
      </c>
      <c r="B9" t="s">
        <v>327</v>
      </c>
      <c r="C9" t="s">
        <v>345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12">
        <f>VLOOKUP($C10,[1]MATIERES!$A$2:$K$379,11,0)</f>
        <v>101</v>
      </c>
      <c r="B10" t="s">
        <v>327</v>
      </c>
      <c r="C10" t="s">
        <v>346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3">
      <c r="A11" s="12">
        <f>VLOOKUP($C11,[1]MATIERES!$A$2:$K$379,11,0)</f>
        <v>102</v>
      </c>
      <c r="B11" t="s">
        <v>327</v>
      </c>
      <c r="C11" t="s">
        <v>347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3">
      <c r="A12" s="12">
        <f>VLOOKUP($C12,[1]MATIERES!$A$2:$K$379,11,0)</f>
        <v>103</v>
      </c>
      <c r="B12" t="s">
        <v>327</v>
      </c>
      <c r="C12" t="s">
        <v>348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3">
      <c r="A13" s="12">
        <f>VLOOKUP($C13,[1]MATIERES!$A$2:$K$379,11,0)</f>
        <v>104</v>
      </c>
      <c r="B13" t="s">
        <v>327</v>
      </c>
      <c r="C13" t="s">
        <v>349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3">
      <c r="A14" s="12">
        <f>VLOOKUP($C14,[1]MATIERES!$A$2:$K$379,11,0)</f>
        <v>95</v>
      </c>
      <c r="B14" t="s">
        <v>327</v>
      </c>
      <c r="C14" t="s">
        <v>350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3">
      <c r="A15" s="12">
        <f>VLOOKUP($C15,[1]MATIERES!$A$2:$K$379,11,0)</f>
        <v>105</v>
      </c>
      <c r="B15" t="s">
        <v>327</v>
      </c>
      <c r="C15" t="s">
        <v>351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3">
      <c r="A16" s="12">
        <f>VLOOKUP($C16,[1]MATIERES!$A$2:$K$379,11,0)</f>
        <v>106</v>
      </c>
      <c r="B16" t="s">
        <v>327</v>
      </c>
      <c r="C16" t="s">
        <v>352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107</v>
      </c>
      <c r="B17" t="s">
        <v>327</v>
      </c>
      <c r="C17" t="s">
        <v>353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VLOOKUP($C18,[1]MATIERES!$A$2:$K$379,11,0)</f>
        <v>108</v>
      </c>
      <c r="B18" t="s">
        <v>327</v>
      </c>
      <c r="C18" t="s">
        <v>354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3.2" x14ac:dyDescent="0.3">
      <c r="A19" s="12">
        <f>VLOOKUP($C19,[1]MATIERES!$A$2:$K$379,11,0)</f>
        <v>375</v>
      </c>
      <c r="B19" t="s">
        <v>327</v>
      </c>
      <c r="C19" t="s">
        <v>281</v>
      </c>
      <c r="D19" t="s">
        <v>317</v>
      </c>
      <c r="E19">
        <f>[3]TCFH!E19</f>
        <v>2.16</v>
      </c>
      <c r="F19" s="14" t="s">
        <v>932</v>
      </c>
      <c r="G19" s="26" t="s">
        <v>933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28.8" x14ac:dyDescent="0.3">
      <c r="A20" s="12">
        <f>VLOOKUP($C20,[1]MATIERES!$A$2:$K$379,11,0)</f>
        <v>376</v>
      </c>
      <c r="B20" t="s">
        <v>327</v>
      </c>
      <c r="C20" t="s">
        <v>283</v>
      </c>
      <c r="D20" t="s">
        <v>317</v>
      </c>
      <c r="E20">
        <f>[3]TCFH!E20</f>
        <v>0.4</v>
      </c>
      <c r="F20" s="14" t="s">
        <v>934</v>
      </c>
      <c r="G20" s="26" t="s">
        <v>935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3">
      <c r="A21" s="12">
        <f>VLOOKUP($C21,[1]MATIERES!$A$2:$K$379,11,0)</f>
        <v>17</v>
      </c>
      <c r="B21" t="s">
        <v>327</v>
      </c>
      <c r="C21" t="s">
        <v>355</v>
      </c>
      <c r="D21" t="s">
        <v>8</v>
      </c>
      <c r="E21">
        <f>[3]TCFH!E21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str">
        <f t="shared" si="1"/>
        <v xml:space="preserve">INSERT INTO SC_SystemeProduits(RefDimension,NomSysteme,typePresta,ligne,Quantite,formule,cte1,DateModif) values (1,'TCFH','MATIERE',17,1,null,null,now());
</v>
      </c>
      <c r="BJ21" t="str">
        <f t="shared" si="2"/>
        <v xml:space="preserve">INSERT INTO SC_SystemeProduits(RefDimension,NomSysteme,typePresta,ligne,Quantite,formule,cte1,DateModif) values (2,'TCFH','MATIERE',17,1,null,null,now());
</v>
      </c>
      <c r="BM21" t="str">
        <f t="shared" si="3"/>
        <v xml:space="preserve">INSERT INTO SC_SystemeProduits(RefDimension,NomSysteme,typePresta,ligne,Quantite,formule,cte1,DateModif) values (3,'TCFH','MATIERE',17,1,null,null,now());
</v>
      </c>
      <c r="BP21" t="str">
        <f t="shared" si="4"/>
        <v xml:space="preserve">INSERT INTO SC_SystemeProduits(RefDimension,NomSysteme,typePresta,ligne,Quantite,formule,cte1,DateModif) values (4,'TCFH','MATIERE',17,1,null,null,now());
</v>
      </c>
      <c r="BS21" t="str">
        <f t="shared" si="5"/>
        <v xml:space="preserve">INSERT INTO SC_SystemeProduits(RefDimension,NomSysteme,typePresta,ligne,Quantite,formule,cte1,DateModif) values (5,'TCFH','MATIERE',17,1,null,null,now());
</v>
      </c>
      <c r="BV21" t="str">
        <f t="shared" si="6"/>
        <v xml:space="preserve">INSERT INTO SC_SystemeProduits(RefDimension,NomSysteme,typePresta,ligne,Quantite,formule,cte1,DateModif) values (6,'TCFH','MATIERE',17,1,null,null,now());
</v>
      </c>
      <c r="BY21" t="str">
        <f t="shared" si="7"/>
        <v xml:space="preserve">INSERT INTO SC_SystemeProduits(RefDimension,NomSysteme,typePresta,ligne,Quantite,formule,cte1,DateModif) values (7,'TCFH','MATIERE',17,1,null,null,now());
</v>
      </c>
      <c r="CB21" t="str">
        <f t="shared" si="8"/>
        <v xml:space="preserve">INSERT INTO SC_SystemeProduits(RefDimension,NomSysteme,typePresta,ligne,Quantite,formule,cte1,DateModif) values (8,'TCFH','MATIERE',17,1,null,null,now());
</v>
      </c>
      <c r="CE21" t="str">
        <f t="shared" si="9"/>
        <v xml:space="preserve">INSERT INTO SC_SystemeProduits(RefDimension,NomSysteme,typePresta,ligne,Quantite,formule,cte1,DateModif) values (9,'TCFH','MATIERE',17,1,null,null,now());
</v>
      </c>
      <c r="CH21" t="str">
        <f t="shared" si="10"/>
        <v xml:space="preserve">INSERT INTO SC_SystemeProduits(RefDimension,NomSysteme,typePresta,ligne,Quantite,formule,cte1,DateModif) values (10,'TCFH','MATIERE',17,1,null,null,now());
</v>
      </c>
      <c r="CK21" t="str">
        <f t="shared" si="11"/>
        <v xml:space="preserve">INSERT INTO SC_SystemeProduits(RefDimension,NomSysteme,typePresta,ligne,Quantite,formule,cte1,DateModif) values (11,'TCFH','MATIERE',17,1,null,null,now());
</v>
      </c>
      <c r="CN21" t="str">
        <f t="shared" si="12"/>
        <v xml:space="preserve">INSERT INTO SC_SystemeProduits(RefDimension,NomSysteme,typePresta,ligne,Quantite,formule,cte1,DateModif) values (12,'TCFH','MATIERE',17,1,null,null,now());
</v>
      </c>
      <c r="CQ21" t="str">
        <f t="shared" si="13"/>
        <v xml:space="preserve">INSERT INTO SC_SystemeProduits(RefDimension,NomSysteme,typePresta,ligne,Quantite,formule,cte1,DateModif) values (13,'TCFH','MATIERE',17,1,null,null,now());
</v>
      </c>
      <c r="CT21" t="str">
        <f t="shared" si="14"/>
        <v xml:space="preserve">INSERT INTO SC_SystemeProduits(RefDimension,NomSysteme,typePresta,ligne,Quantite,formule,cte1,DateModif) values (14,'TCFH','MATIERE',17,1,null,null,now());
</v>
      </c>
      <c r="CW21" t="str">
        <f t="shared" si="15"/>
        <v xml:space="preserve">INSERT INTO SC_SystemeProduits(RefDimension,NomSysteme,typePresta,ligne,Quantite,formule,cte1,DateModif) values (15,'TCFH','MATIERE',17,1,null,null,now());
</v>
      </c>
      <c r="CZ21" t="str">
        <f t="shared" si="16"/>
        <v xml:space="preserve">INSERT INTO SC_SystemeProduits(RefDimension,NomSysteme,typePresta,ligne,Quantite,formule,cte1,DateModif) values (16,'TCFH','MATIERE',17,1,null,null,now());
</v>
      </c>
      <c r="DC21" t="str">
        <f t="shared" si="17"/>
        <v xml:space="preserve">INSERT INTO SC_SystemeProduits(RefDimension,NomSysteme,typePresta,ligne,Quantite,formule,cte1,DateModif) values (17,'TCFH','MATIERE',17,1,null,null,now());
</v>
      </c>
      <c r="DF21" t="str">
        <f t="shared" si="18"/>
        <v xml:space="preserve">INSERT INTO SC_SystemeProduits(RefDimension,NomSysteme,typePresta,ligne,Quantite,formule,cte1,DateModif) values (18,'TCFH','MATIERE',17,1,null,null,now());
</v>
      </c>
    </row>
    <row r="22" spans="1:110" x14ac:dyDescent="0.3">
      <c r="A22" s="12">
        <f>VLOOKUP($C22,[1]MATIERES!$A$2:$K$379,11,0)</f>
        <v>15</v>
      </c>
      <c r="B22" t="s">
        <v>327</v>
      </c>
      <c r="C22" t="s">
        <v>312</v>
      </c>
      <c r="D22" t="s">
        <v>8</v>
      </c>
      <c r="E22">
        <f>[3]TCFH!E22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3">
      <c r="A23" s="12">
        <f>VLOOKUP($C23,[1]MATIERES!$A$2:$K$379,11,0)</f>
        <v>360</v>
      </c>
      <c r="B23" t="s">
        <v>327</v>
      </c>
      <c r="C23" t="s">
        <v>304</v>
      </c>
      <c r="D23" t="s">
        <v>47</v>
      </c>
      <c r="E23">
        <f>[3]TCFH!E23</f>
        <v>1.25</v>
      </c>
      <c r="F23" s="14" t="s">
        <v>878</v>
      </c>
      <c r="G23" s="14" t="s">
        <v>863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3">
      <c r="A24" s="12">
        <f>VLOOKUP($C24,[1]MATIERES!$A$2:$K$379,11,0)</f>
        <v>361</v>
      </c>
      <c r="B24" t="s">
        <v>327</v>
      </c>
      <c r="C24" t="s">
        <v>139</v>
      </c>
      <c r="D24" t="s">
        <v>47</v>
      </c>
      <c r="E24">
        <f>[3]TCFH!E24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str">
        <f t="shared" si="1"/>
        <v xml:space="preserve">INSERT INTO SC_SystemeProduits(RefDimension,NomSysteme,typePresta,ligne,Quantite,formule,cte1,DateModif) values (1,'TCFH','MATIERE',361,0.3,null,null,now());
</v>
      </c>
      <c r="BJ24" t="str">
        <f t="shared" si="2"/>
        <v xml:space="preserve">INSERT INTO SC_SystemeProduits(RefDimension,NomSysteme,typePresta,ligne,Quantite,formule,cte1,DateModif) values (2,'TCFH','MATIERE',361,0.3,null,null,now());
</v>
      </c>
      <c r="BM24" t="str">
        <f t="shared" si="3"/>
        <v xml:space="preserve">INSERT INTO SC_SystemeProduits(RefDimension,NomSysteme,typePresta,ligne,Quantite,formule,cte1,DateModif) values (3,'TCFH','MATIERE',361,0.3,null,null,now());
</v>
      </c>
      <c r="BP24" t="str">
        <f t="shared" si="4"/>
        <v xml:space="preserve">INSERT INTO SC_SystemeProduits(RefDimension,NomSysteme,typePresta,ligne,Quantite,formule,cte1,DateModif) values (4,'TCFH','MATIERE',361,0.3,null,null,now());
</v>
      </c>
      <c r="BS24" t="str">
        <f t="shared" si="5"/>
        <v xml:space="preserve">INSERT INTO SC_SystemeProduits(RefDimension,NomSysteme,typePresta,ligne,Quantite,formule,cte1,DateModif) values (5,'TCFH','MATIERE',361,0.3,null,null,now());
</v>
      </c>
      <c r="BV24" t="str">
        <f t="shared" si="6"/>
        <v xml:space="preserve">INSERT INTO SC_SystemeProduits(RefDimension,NomSysteme,typePresta,ligne,Quantite,formule,cte1,DateModif) values (6,'TCFH','MATIERE',361,0.3,null,null,now());
</v>
      </c>
      <c r="BY24" t="str">
        <f t="shared" si="7"/>
        <v xml:space="preserve">INSERT INTO SC_SystemeProduits(RefDimension,NomSysteme,typePresta,ligne,Quantite,formule,cte1,DateModif) values (7,'TCFH','MATIERE',361,0.3,null,null,now());
</v>
      </c>
      <c r="CB24" t="str">
        <f t="shared" si="8"/>
        <v xml:space="preserve">INSERT INTO SC_SystemeProduits(RefDimension,NomSysteme,typePresta,ligne,Quantite,formule,cte1,DateModif) values (8,'TCFH','MATIERE',361,0.3,null,null,now());
</v>
      </c>
      <c r="CE24" t="str">
        <f t="shared" si="9"/>
        <v xml:space="preserve">INSERT INTO SC_SystemeProduits(RefDimension,NomSysteme,typePresta,ligne,Quantite,formule,cte1,DateModif) values (9,'TCFH','MATIERE',361,0.3,null,null,now());
</v>
      </c>
      <c r="CH24" t="str">
        <f t="shared" si="10"/>
        <v xml:space="preserve">INSERT INTO SC_SystemeProduits(RefDimension,NomSysteme,typePresta,ligne,Quantite,formule,cte1,DateModif) values (10,'TCFH','MATIERE',361,0.3,null,null,now());
</v>
      </c>
      <c r="CK24" t="str">
        <f t="shared" si="11"/>
        <v xml:space="preserve">INSERT INTO SC_SystemeProduits(RefDimension,NomSysteme,typePresta,ligne,Quantite,formule,cte1,DateModif) values (11,'TCFH','MATIERE',361,0.3,null,null,now());
</v>
      </c>
      <c r="CN24" t="str">
        <f t="shared" si="12"/>
        <v xml:space="preserve">INSERT INTO SC_SystemeProduits(RefDimension,NomSysteme,typePresta,ligne,Quantite,formule,cte1,DateModif) values (12,'TCFH','MATIERE',361,0.3,null,null,now());
</v>
      </c>
      <c r="CQ24" t="str">
        <f t="shared" si="13"/>
        <v xml:space="preserve">INSERT INTO SC_SystemeProduits(RefDimension,NomSysteme,typePresta,ligne,Quantite,formule,cte1,DateModif) values (13,'TCFH','MATIERE',361,0.3,null,null,now());
</v>
      </c>
      <c r="CT24" t="str">
        <f t="shared" si="14"/>
        <v xml:space="preserve">INSERT INTO SC_SystemeProduits(RefDimension,NomSysteme,typePresta,ligne,Quantite,formule,cte1,DateModif) values (14,'TCFH','MATIERE',361,0.3,null,null,now());
</v>
      </c>
      <c r="CW24" t="str">
        <f t="shared" si="15"/>
        <v xml:space="preserve">INSERT INTO SC_SystemeProduits(RefDimension,NomSysteme,typePresta,ligne,Quantite,formule,cte1,DateModif) values (15,'TCFH','MATIERE',361,0.3,null,null,now());
</v>
      </c>
      <c r="CZ24" t="str">
        <f t="shared" si="16"/>
        <v xml:space="preserve">INSERT INTO SC_SystemeProduits(RefDimension,NomSysteme,typePresta,ligne,Quantite,formule,cte1,DateModif) values (16,'TCFH','MATIERE',361,0.3,null,null,now());
</v>
      </c>
      <c r="DC24" t="str">
        <f t="shared" si="17"/>
        <v xml:space="preserve">INSERT INTO SC_SystemeProduits(RefDimension,NomSysteme,typePresta,ligne,Quantite,formule,cte1,DateModif) values (17,'TCFH','MATIERE',361,0.3,null,null,now());
</v>
      </c>
      <c r="DF24" t="str">
        <f t="shared" si="18"/>
        <v xml:space="preserve">INSERT INTO SC_SystemeProduits(RefDimension,NomSysteme,typePresta,ligne,Quantite,formule,cte1,DateModif) values (18,'TCFH','MATIERE',361,0.3,null,null,now());
</v>
      </c>
    </row>
    <row r="25" spans="1:110" x14ac:dyDescent="0.3">
      <c r="A25" s="12">
        <f>VLOOKUP($C25,[1]MATIERES!$A$2:$K$379,11,0)</f>
        <v>6</v>
      </c>
      <c r="B25" t="s">
        <v>327</v>
      </c>
      <c r="C25" t="s">
        <v>311</v>
      </c>
      <c r="D25" t="s">
        <v>8</v>
      </c>
      <c r="E25">
        <f>[3]TCFH!E25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3">
      <c r="A26" s="12">
        <f>VLOOKUP($C26,[1]MATIERES!$A$2:$K$379,11,0)</f>
        <v>174</v>
      </c>
      <c r="B26" t="s">
        <v>327</v>
      </c>
      <c r="C26" t="s">
        <v>356</v>
      </c>
      <c r="D26" t="s">
        <v>8</v>
      </c>
      <c r="E26">
        <f>[3]TCFH!E26</f>
        <v>4</v>
      </c>
      <c r="F26" s="14" t="s">
        <v>878</v>
      </c>
      <c r="G26" s="14" t="s">
        <v>904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3">
      <c r="A27" s="12">
        <f>VLOOKUP($C27,[1]MATIERES!$A$2:$K$379,11,0)</f>
        <v>178</v>
      </c>
      <c r="B27" t="s">
        <v>327</v>
      </c>
      <c r="C27" t="s">
        <v>357</v>
      </c>
      <c r="D27" t="s">
        <v>8</v>
      </c>
      <c r="E27">
        <f>[3]TCFH!E27</f>
        <v>4</v>
      </c>
      <c r="F27" s="14" t="s">
        <v>878</v>
      </c>
      <c r="G27" s="14" t="s">
        <v>904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3">
      <c r="A28" s="12">
        <f>VLOOKUP($C28,[1]MATIERES!$A$2:$K$379,11,0)</f>
        <v>182</v>
      </c>
      <c r="B28" t="s">
        <v>327</v>
      </c>
      <c r="C28" t="s">
        <v>358</v>
      </c>
      <c r="D28" t="s">
        <v>8</v>
      </c>
      <c r="E28">
        <f>[3]TCFH!E28</f>
        <v>4</v>
      </c>
      <c r="F28" s="14" t="s">
        <v>878</v>
      </c>
      <c r="G28" s="14" t="s">
        <v>904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3">
      <c r="A29" s="12">
        <f>VLOOKUP($C29,[1]MATIERES!$A$2:$K$379,11,0)</f>
        <v>188</v>
      </c>
      <c r="B29" t="s">
        <v>327</v>
      </c>
      <c r="C29" t="s">
        <v>359</v>
      </c>
      <c r="D29" t="s">
        <v>8</v>
      </c>
      <c r="E29">
        <f>[3]TCFH!E29</f>
        <v>4</v>
      </c>
      <c r="F29" s="14" t="s">
        <v>878</v>
      </c>
      <c r="G29" s="14" t="s">
        <v>904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3">
      <c r="A30" s="12">
        <f>VLOOKUP($C30,[1]MATIERES!$A$2:$K$379,11,0)</f>
        <v>185</v>
      </c>
      <c r="B30" t="s">
        <v>327</v>
      </c>
      <c r="C30" t="s">
        <v>360</v>
      </c>
      <c r="D30" t="s">
        <v>8</v>
      </c>
      <c r="E30">
        <f>[3]TCFH!E30</f>
        <v>4</v>
      </c>
      <c r="F30" s="14" t="s">
        <v>878</v>
      </c>
      <c r="G30" s="14" t="s">
        <v>904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3">
      <c r="A31" s="12">
        <f>VLOOKUP($C31,[1]MATIERES!$A$2:$K$379,11,0)</f>
        <v>199</v>
      </c>
      <c r="B31" t="s">
        <v>327</v>
      </c>
      <c r="C31" t="s">
        <v>361</v>
      </c>
      <c r="D31" t="s">
        <v>8</v>
      </c>
      <c r="E31">
        <f>[3]TCFH!E31</f>
        <v>4</v>
      </c>
      <c r="F31" s="14" t="s">
        <v>878</v>
      </c>
      <c r="G31" s="14" t="s">
        <v>904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3">
      <c r="A32" s="12">
        <f>VLOOKUP($C32,[1]MATIERES!$A$2:$K$379,11,0)</f>
        <v>166</v>
      </c>
      <c r="B32" t="s">
        <v>327</v>
      </c>
      <c r="C32" t="s">
        <v>362</v>
      </c>
      <c r="D32" t="s">
        <v>8</v>
      </c>
      <c r="E32">
        <f>[3]TCFH!E32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3">
      <c r="A33" s="12">
        <f>VLOOKUP($C33,[1]MATIERES!$A$2:$K$379,11,0)</f>
        <v>165</v>
      </c>
      <c r="B33" t="s">
        <v>327</v>
      </c>
      <c r="C33" t="s">
        <v>363</v>
      </c>
      <c r="D33" t="s">
        <v>8</v>
      </c>
      <c r="E33">
        <f>[3]TCFH!E33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3">
      <c r="A34" s="12">
        <f>VLOOKUP($C34,[1]MATIERES!$A$2:$K$379,11,0)</f>
        <v>132</v>
      </c>
      <c r="B34" t="s">
        <v>327</v>
      </c>
      <c r="C34" t="s">
        <v>365</v>
      </c>
      <c r="D34" t="s">
        <v>47</v>
      </c>
      <c r="E34">
        <f>[3]TCFH!E34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3">
      <c r="A35" s="12">
        <f>VLOOKUP($C35,[1]MATIERES!$A$2:$K$379,11,0)</f>
        <v>329</v>
      </c>
      <c r="B35" t="s">
        <v>327</v>
      </c>
      <c r="C35" t="s">
        <v>366</v>
      </c>
      <c r="D35" t="s">
        <v>8</v>
      </c>
      <c r="E35">
        <f>[3]TCFH!E35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3">
      <c r="A36" s="12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3">
      <c r="A38" s="12">
        <f>VLOOKUP($C38,[1]ATELIER!$A$2:$K$291,11,0)</f>
        <v>26</v>
      </c>
      <c r="B38" t="s">
        <v>330</v>
      </c>
      <c r="C38" t="s">
        <v>60</v>
      </c>
      <c r="D38" t="s">
        <v>8</v>
      </c>
      <c r="E38">
        <f>[3]TCFH!E38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3">
      <c r="A39" s="12">
        <f>VLOOKUP($C39,[1]ATELIER!$A$2:$K$291,11,0)</f>
        <v>32</v>
      </c>
      <c r="B39" t="s">
        <v>330</v>
      </c>
      <c r="C39" t="s">
        <v>74</v>
      </c>
      <c r="D39" t="s">
        <v>8</v>
      </c>
      <c r="E39">
        <f>[3]TCFH!E39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3">
      <c r="A40" s="12">
        <f>VLOOKUP($C40,[1]ATELIER!$A$2:$K$291,11,0)</f>
        <v>36</v>
      </c>
      <c r="B40" t="s">
        <v>330</v>
      </c>
      <c r="C40" t="s">
        <v>316</v>
      </c>
      <c r="D40" t="s">
        <v>23</v>
      </c>
      <c r="E40">
        <f>[3]TCFH!E40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3">
      <c r="A41" s="12">
        <f>VLOOKUP($C41,[1]ATELIER!$A$2:$K$291,11,0)</f>
        <v>34</v>
      </c>
      <c r="B41" t="s">
        <v>330</v>
      </c>
      <c r="C41" t="s">
        <v>77</v>
      </c>
      <c r="D41" t="s">
        <v>8</v>
      </c>
      <c r="E41">
        <f>[3]TCFH!E41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3">
      <c r="A42" s="12"/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3">
      <c r="A43" s="12">
        <f>VLOOKUP($C43,[1]CHANTIER!$A$2:$K$291,11,0)</f>
        <v>57</v>
      </c>
      <c r="B43" t="s">
        <v>331</v>
      </c>
      <c r="C43" t="s">
        <v>198</v>
      </c>
      <c r="D43" t="s">
        <v>8</v>
      </c>
      <c r="E43">
        <f>[3]TCFH!E43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3">
      <c r="A44" s="12">
        <f>VLOOKUP($C44,[1]CHANTIER!$A$2:$K$291,11,0)</f>
        <v>72</v>
      </c>
      <c r="B44" t="s">
        <v>331</v>
      </c>
      <c r="C44" t="s">
        <v>224</v>
      </c>
      <c r="D44" t="s">
        <v>183</v>
      </c>
      <c r="E44">
        <f>[3]TCFH!E44</f>
        <v>1.6</v>
      </c>
      <c r="F44" s="14" t="s">
        <v>936</v>
      </c>
      <c r="G44" s="14" t="s">
        <v>904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3">
      <c r="A45" s="12">
        <f>VLOOKUP($C45,[1]CHANTIER!$A$2:$K$291,11,0)</f>
        <v>74</v>
      </c>
      <c r="B45" t="s">
        <v>331</v>
      </c>
      <c r="C45" t="s">
        <v>227</v>
      </c>
      <c r="D45" t="s">
        <v>23</v>
      </c>
      <c r="E45">
        <f>[3]TCFH!E45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3">
      <c r="A46" s="12">
        <f>VLOOKUP($C46,[1]CHANTIER!$A$2:$K$291,11,0)</f>
        <v>68</v>
      </c>
      <c r="B46" t="s">
        <v>331</v>
      </c>
      <c r="C46" t="s">
        <v>217</v>
      </c>
      <c r="D46" t="s">
        <v>120</v>
      </c>
      <c r="E46">
        <f>[3]TCFH!E46</f>
        <v>4</v>
      </c>
      <c r="F46" s="14" t="s">
        <v>878</v>
      </c>
      <c r="G46" s="14" t="s">
        <v>904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3">
      <c r="A47" s="12">
        <f>VLOOKUP($C47,[1]CHANTIER!$A$2:$K$291,11,0)</f>
        <v>67</v>
      </c>
      <c r="B47" t="s">
        <v>331</v>
      </c>
      <c r="C47" t="s">
        <v>215</v>
      </c>
      <c r="D47" t="s">
        <v>120</v>
      </c>
      <c r="E47">
        <f>[3]TCFH!E47</f>
        <v>4</v>
      </c>
      <c r="F47" s="14" t="s">
        <v>878</v>
      </c>
      <c r="G47" s="14" t="s">
        <v>904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3">
      <c r="A48" s="12">
        <f>VLOOKUP($C48,[1]CHANTIER!$A$2:$K$291,11,0)</f>
        <v>62</v>
      </c>
      <c r="B48" t="s">
        <v>331</v>
      </c>
      <c r="C48" t="s">
        <v>207</v>
      </c>
      <c r="D48" t="s">
        <v>8</v>
      </c>
      <c r="E48">
        <f>[3]TCFH!E48</f>
        <v>24</v>
      </c>
      <c r="F48" s="14" t="s">
        <v>903</v>
      </c>
      <c r="G48" s="14" t="s">
        <v>904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3">
      <c r="A49" s="12">
        <f>VLOOKUP($C49,[1]CHANTIER!$A$2:$K$291,11,0)</f>
        <v>66</v>
      </c>
      <c r="B49" t="s">
        <v>331</v>
      </c>
      <c r="C49" t="s">
        <v>213</v>
      </c>
      <c r="D49" t="s">
        <v>47</v>
      </c>
      <c r="E49">
        <f>[3]TCFH!E49</f>
        <v>1.25</v>
      </c>
      <c r="F49" s="14" t="s">
        <v>878</v>
      </c>
      <c r="G49" s="14" t="s">
        <v>863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3">
      <c r="A50" s="12">
        <f>VLOOKUP($C50,[1]CHANTIER!$A$2:$K$291,11,0)</f>
        <v>65</v>
      </c>
      <c r="B50" t="s">
        <v>331</v>
      </c>
      <c r="C50" t="s">
        <v>211</v>
      </c>
      <c r="D50" t="s">
        <v>8</v>
      </c>
      <c r="E50">
        <f>[3]TCFH!E50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3">
      <c r="A51" s="12">
        <f>VLOOKUP($C51,[1]CHANTIER!$A$2:$K$291,11,0)</f>
        <v>69</v>
      </c>
      <c r="B51" t="s">
        <v>331</v>
      </c>
      <c r="C51" t="s">
        <v>219</v>
      </c>
      <c r="D51" t="s">
        <v>120</v>
      </c>
      <c r="E51">
        <f>[3]TCFH!E51</f>
        <v>4</v>
      </c>
      <c r="F51" s="14" t="s">
        <v>878</v>
      </c>
      <c r="G51" s="14" t="s">
        <v>904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3">
      <c r="A52" s="12">
        <f>VLOOKUP($C52,[1]CHANTIER!$A$2:$K$291,11,0)</f>
        <v>59</v>
      </c>
      <c r="B52" t="s">
        <v>331</v>
      </c>
      <c r="C52" t="s">
        <v>201</v>
      </c>
      <c r="D52" t="s">
        <v>8</v>
      </c>
      <c r="E52">
        <f>[3]TCFH!E52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3">
      <c r="A53" s="12">
        <f>VLOOKUP($C53,[1]CHANTIER!$A$2:$K$291,11,0)</f>
        <v>60</v>
      </c>
      <c r="B53" t="s">
        <v>331</v>
      </c>
      <c r="C53" t="s">
        <v>203</v>
      </c>
      <c r="D53" t="s">
        <v>8</v>
      </c>
      <c r="E53">
        <f>[3]TCFH!E53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3">
      <c r="A54" s="12"/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3">
      <c r="A55" s="12">
        <f>VLOOKUP($C55,[1]MINIPELLE!$A$2:$K$291,11,0)</f>
        <v>12</v>
      </c>
      <c r="B55" t="s">
        <v>332</v>
      </c>
      <c r="C55" t="s">
        <v>217</v>
      </c>
      <c r="D55" t="s">
        <v>120</v>
      </c>
      <c r="E55">
        <f>[3]TCFH!E55</f>
        <v>4</v>
      </c>
      <c r="F55" s="14" t="s">
        <v>878</v>
      </c>
      <c r="G55" s="14" t="s">
        <v>904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3">
      <c r="A56" s="12">
        <f>VLOOKUP($C56,[1]MINIPELLE!$A$2:$K$291,11,0)</f>
        <v>2</v>
      </c>
      <c r="B56" t="s">
        <v>332</v>
      </c>
      <c r="C56" t="s">
        <v>215</v>
      </c>
      <c r="D56" t="s">
        <v>120</v>
      </c>
      <c r="E56">
        <f>[3]TCFH!E56</f>
        <v>4</v>
      </c>
      <c r="F56" s="14" t="s">
        <v>878</v>
      </c>
      <c r="G56" s="14" t="s">
        <v>904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3">
      <c r="A57" s="12">
        <f>VLOOKUP($C57,[1]MINIPELLE!$A$2:$K$291,11,0)</f>
        <v>3</v>
      </c>
      <c r="B57" t="s">
        <v>332</v>
      </c>
      <c r="C57" t="s">
        <v>238</v>
      </c>
      <c r="D57" t="s">
        <v>183</v>
      </c>
      <c r="E57">
        <f>[3]TCFH!E57</f>
        <v>1.6</v>
      </c>
      <c r="F57" s="14" t="s">
        <v>936</v>
      </c>
      <c r="G57" s="14" t="s">
        <v>904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3">
      <c r="A5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"/>
  <dimension ref="A1:DH23"/>
  <sheetViews>
    <sheetView workbookViewId="0">
      <selection activeCell="BG4" sqref="BG4:DF23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2" width="4.33203125" customWidth="1"/>
  </cols>
  <sheetData>
    <row r="1" spans="1:112" x14ac:dyDescent="0.3">
      <c r="A1" t="s">
        <v>894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F3" s="14" t="s">
        <v>815</v>
      </c>
      <c r="G3" s="14" t="s">
        <v>839</v>
      </c>
      <c r="H3" t="s">
        <v>277</v>
      </c>
      <c r="I3" s="14" t="s">
        <v>815</v>
      </c>
      <c r="J3" s="14" t="s">
        <v>839</v>
      </c>
      <c r="K3" t="s">
        <v>277</v>
      </c>
      <c r="L3" s="14" t="s">
        <v>815</v>
      </c>
      <c r="M3" s="14" t="s">
        <v>839</v>
      </c>
      <c r="N3" t="s">
        <v>277</v>
      </c>
      <c r="O3" s="14" t="s">
        <v>815</v>
      </c>
      <c r="P3" s="14" t="s">
        <v>839</v>
      </c>
      <c r="Q3" t="s">
        <v>277</v>
      </c>
      <c r="R3" s="14" t="s">
        <v>815</v>
      </c>
      <c r="S3" s="14" t="s">
        <v>839</v>
      </c>
      <c r="T3" t="s">
        <v>277</v>
      </c>
      <c r="U3" s="14" t="s">
        <v>815</v>
      </c>
      <c r="V3" s="14" t="s">
        <v>839</v>
      </c>
      <c r="W3" t="s">
        <v>277</v>
      </c>
      <c r="X3" s="14" t="s">
        <v>815</v>
      </c>
      <c r="Y3" s="14" t="s">
        <v>839</v>
      </c>
      <c r="Z3" t="s">
        <v>277</v>
      </c>
      <c r="AA3" s="14" t="s">
        <v>815</v>
      </c>
      <c r="AB3" s="14" t="s">
        <v>839</v>
      </c>
      <c r="AC3" t="s">
        <v>277</v>
      </c>
      <c r="AD3" s="14" t="s">
        <v>815</v>
      </c>
      <c r="AE3" s="14" t="s">
        <v>839</v>
      </c>
      <c r="AF3" t="s">
        <v>277</v>
      </c>
      <c r="AG3" s="14" t="s">
        <v>815</v>
      </c>
      <c r="AH3" s="14" t="s">
        <v>839</v>
      </c>
      <c r="AI3" t="s">
        <v>277</v>
      </c>
      <c r="AJ3" s="14" t="s">
        <v>815</v>
      </c>
      <c r="AK3" s="14" t="s">
        <v>839</v>
      </c>
      <c r="AL3" t="s">
        <v>277</v>
      </c>
      <c r="AM3" s="14" t="s">
        <v>815</v>
      </c>
      <c r="AN3" s="14" t="s">
        <v>839</v>
      </c>
      <c r="AO3" t="s">
        <v>277</v>
      </c>
      <c r="AP3" s="14" t="s">
        <v>815</v>
      </c>
      <c r="AQ3" s="14" t="s">
        <v>839</v>
      </c>
      <c r="AR3" t="s">
        <v>277</v>
      </c>
      <c r="AS3" s="14" t="s">
        <v>815</v>
      </c>
      <c r="AT3" s="14" t="s">
        <v>839</v>
      </c>
      <c r="AU3" t="s">
        <v>277</v>
      </c>
      <c r="AV3" s="14" t="s">
        <v>815</v>
      </c>
      <c r="AW3" s="14" t="s">
        <v>839</v>
      </c>
      <c r="AX3" t="s">
        <v>277</v>
      </c>
      <c r="AY3" s="14" t="s">
        <v>815</v>
      </c>
      <c r="AZ3" s="14" t="s">
        <v>839</v>
      </c>
      <c r="BA3" t="s">
        <v>277</v>
      </c>
      <c r="BB3" s="14" t="s">
        <v>815</v>
      </c>
      <c r="BC3" s="14" t="s">
        <v>839</v>
      </c>
      <c r="BD3" t="s">
        <v>277</v>
      </c>
      <c r="BE3" s="14" t="s">
        <v>815</v>
      </c>
      <c r="BF3" s="14" t="s">
        <v>839</v>
      </c>
      <c r="BH3" s="14"/>
      <c r="BI3" s="14"/>
      <c r="BK3" s="14"/>
      <c r="BL3" s="14"/>
    </row>
    <row r="4" spans="1:112" x14ac:dyDescent="0.3">
      <c r="A4" s="12">
        <f>VLOOKUP($C4,[1]MATIERES!$A$2:$K$379,11,0)</f>
        <v>279</v>
      </c>
      <c r="B4" t="s">
        <v>327</v>
      </c>
      <c r="C4" t="s">
        <v>684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3">
      <c r="A5" s="12">
        <f>VLOOKUP($C5,[1]MATIERES!$A$2:$K$379,11,0)</f>
        <v>280</v>
      </c>
      <c r="B5" t="s">
        <v>327</v>
      </c>
      <c r="C5" t="s">
        <v>685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3">
      <c r="A6" s="12">
        <f>VLOOKUP($C6,[1]MATIERES!$A$2:$K$379,11,0)</f>
        <v>281</v>
      </c>
      <c r="B6" t="s">
        <v>327</v>
      </c>
      <c r="C6" t="s">
        <v>686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3">
      <c r="A7" s="12">
        <f>VLOOKUP($C7,[1]MATIERES!$A$2:$K$379,11,0)</f>
        <v>282</v>
      </c>
      <c r="B7" t="s">
        <v>327</v>
      </c>
      <c r="C7" t="s">
        <v>687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3">
      <c r="A8" s="12">
        <f>VLOOKUP($C8,[1]MATIERES!$A$2:$K$379,11,0)</f>
        <v>283</v>
      </c>
      <c r="B8" t="s">
        <v>327</v>
      </c>
      <c r="C8" t="s">
        <v>688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VLOOKUP($C9,[1]MATIERES!$A$2:$K$379,11,0)</f>
        <v>284</v>
      </c>
      <c r="B9" t="s">
        <v>327</v>
      </c>
      <c r="C9" t="s">
        <v>689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VLOOKUP($C10,[1]MATIERES!$A$2:$K$379,11,0)</f>
        <v>285</v>
      </c>
      <c r="B10" t="s">
        <v>327</v>
      </c>
      <c r="C10" t="s">
        <v>690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286</v>
      </c>
      <c r="B11" t="s">
        <v>327</v>
      </c>
      <c r="C11" t="s">
        <v>691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287</v>
      </c>
      <c r="B12" t="s">
        <v>327</v>
      </c>
      <c r="C12" t="s">
        <v>692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288</v>
      </c>
      <c r="B13" t="s">
        <v>327</v>
      </c>
      <c r="C13" t="s">
        <v>693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289</v>
      </c>
      <c r="B14" t="s">
        <v>327</v>
      </c>
      <c r="C14" t="s">
        <v>694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291</v>
      </c>
      <c r="B15" t="s">
        <v>327</v>
      </c>
      <c r="C15" t="s">
        <v>696</v>
      </c>
      <c r="D15" t="s">
        <v>8</v>
      </c>
      <c r="E15" s="21"/>
      <c r="F15" s="22"/>
      <c r="G15" s="22"/>
      <c r="H15" s="21"/>
      <c r="I15" s="22"/>
      <c r="J15" s="22"/>
      <c r="K15" s="21"/>
      <c r="L15" s="22"/>
      <c r="M15" s="22"/>
      <c r="N15" s="21"/>
      <c r="O15" s="22"/>
      <c r="P15" s="22"/>
      <c r="Q15" s="21"/>
      <c r="R15" s="22"/>
      <c r="S15" s="22"/>
      <c r="T15" s="21"/>
      <c r="U15" s="22"/>
      <c r="V15" s="22"/>
      <c r="W15" s="21"/>
      <c r="X15" s="22"/>
      <c r="Y15" s="22"/>
      <c r="Z15" s="21"/>
      <c r="AA15" s="22"/>
      <c r="AB15" s="22"/>
      <c r="AC15" s="21"/>
      <c r="AD15" s="22"/>
      <c r="AE15" s="22"/>
      <c r="AF15" s="21"/>
      <c r="AG15" s="22"/>
      <c r="AH15" s="22"/>
      <c r="AI15" s="21"/>
      <c r="AJ15" s="22"/>
      <c r="AK15" s="22"/>
      <c r="AL15" s="21"/>
      <c r="AM15" s="22"/>
      <c r="AN15" s="22"/>
      <c r="AO15" s="21"/>
      <c r="AP15" s="22"/>
      <c r="AQ15" s="22"/>
      <c r="AR15" s="21">
        <v>1</v>
      </c>
      <c r="AS15" s="22"/>
      <c r="AT15" s="22"/>
      <c r="AU15" s="21"/>
      <c r="AV15" s="22"/>
      <c r="AW15" s="22"/>
      <c r="AX15" s="21"/>
      <c r="AY15" s="22"/>
      <c r="AZ15" s="22"/>
      <c r="BA15" s="21"/>
      <c r="BB15" s="22"/>
      <c r="BC15" s="22"/>
      <c r="BD15" s="21"/>
      <c r="BE15" s="22"/>
      <c r="BF15" s="22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292</v>
      </c>
      <c r="B16" t="s">
        <v>327</v>
      </c>
      <c r="C16" t="s">
        <v>697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293</v>
      </c>
      <c r="B17" t="s">
        <v>327</v>
      </c>
      <c r="C17" t="s">
        <v>698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3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VLOOKUP($C19,[1]ATELIER!$A$2:$K$291,11,0)</f>
        <v>22</v>
      </c>
      <c r="B19" t="s">
        <v>330</v>
      </c>
      <c r="C19" t="s">
        <v>51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VLOOKUP($C22,[1]CHANTIER!$A$2:$K$291,11,0)</f>
        <v>32</v>
      </c>
      <c r="B22" t="s">
        <v>331</v>
      </c>
      <c r="C22" t="s">
        <v>148</v>
      </c>
      <c r="D22" t="s">
        <v>47</v>
      </c>
      <c r="H22">
        <v>3.06</v>
      </c>
      <c r="I22" s="14" t="s">
        <v>893</v>
      </c>
      <c r="J22" s="14" t="s">
        <v>856</v>
      </c>
      <c r="K22">
        <v>4.0599999999999996</v>
      </c>
      <c r="L22" s="14" t="s">
        <v>893</v>
      </c>
      <c r="M22" s="14" t="s">
        <v>856</v>
      </c>
      <c r="N22">
        <v>4.0599999999999996</v>
      </c>
      <c r="O22" s="14" t="s">
        <v>893</v>
      </c>
      <c r="P22" s="14" t="s">
        <v>856</v>
      </c>
      <c r="Q22">
        <v>9.18</v>
      </c>
      <c r="R22" s="14" t="s">
        <v>893</v>
      </c>
      <c r="S22" s="14" t="s">
        <v>856</v>
      </c>
      <c r="T22">
        <v>8.1199999999999992</v>
      </c>
      <c r="U22" s="14" t="s">
        <v>893</v>
      </c>
      <c r="V22" s="14" t="s">
        <v>856</v>
      </c>
      <c r="W22">
        <v>12.18</v>
      </c>
      <c r="X22" s="14" t="s">
        <v>893</v>
      </c>
      <c r="Y22" s="14" t="s">
        <v>856</v>
      </c>
      <c r="Z22">
        <v>12.18</v>
      </c>
      <c r="AA22" s="14" t="s">
        <v>893</v>
      </c>
      <c r="AB22" s="14" t="s">
        <v>856</v>
      </c>
      <c r="AC22">
        <v>16.239999999999998</v>
      </c>
      <c r="AD22" s="14" t="s">
        <v>893</v>
      </c>
      <c r="AE22" s="14" t="s">
        <v>856</v>
      </c>
      <c r="AF22">
        <v>18.18</v>
      </c>
      <c r="AG22" s="14" t="s">
        <v>893</v>
      </c>
      <c r="AH22" s="14" t="s">
        <v>858</v>
      </c>
      <c r="AL22">
        <v>16.12</v>
      </c>
      <c r="AM22" s="14" t="s">
        <v>893</v>
      </c>
      <c r="AN22" s="14" t="s">
        <v>859</v>
      </c>
      <c r="AO22">
        <v>21.18</v>
      </c>
      <c r="AP22" s="14" t="s">
        <v>893</v>
      </c>
      <c r="AQ22" s="14" t="s">
        <v>858</v>
      </c>
      <c r="AR22">
        <v>24.18</v>
      </c>
      <c r="AS22" s="14" t="s">
        <v>893</v>
      </c>
      <c r="AT22" s="14" t="s">
        <v>859</v>
      </c>
      <c r="AU22">
        <v>24.18</v>
      </c>
      <c r="AV22" s="14" t="s">
        <v>893</v>
      </c>
      <c r="AW22" s="14" t="s">
        <v>859</v>
      </c>
      <c r="AX22">
        <v>32.24</v>
      </c>
      <c r="AY22" s="14" t="s">
        <v>893</v>
      </c>
      <c r="AZ22" s="14" t="s">
        <v>859</v>
      </c>
      <c r="BA22">
        <v>36.270000000000003</v>
      </c>
      <c r="BB22" s="14" t="s">
        <v>893</v>
      </c>
      <c r="BC22" s="14" t="s">
        <v>859</v>
      </c>
      <c r="BD22">
        <v>32.24</v>
      </c>
      <c r="BE22" s="14" t="s">
        <v>893</v>
      </c>
      <c r="BF22" s="14" t="s">
        <v>859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3">
      <c r="A23" s="12">
        <f>VLOOKUP($C23,[1]CHANTIER!$A$2:$K$291,11,0)</f>
        <v>35</v>
      </c>
      <c r="B23" t="s">
        <v>331</v>
      </c>
      <c r="C23" t="s">
        <v>155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/>
  <dimension ref="A1:EW23"/>
  <sheetViews>
    <sheetView topLeftCell="AR1" workbookViewId="0">
      <selection activeCell="BG4" sqref="BG4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53" x14ac:dyDescent="0.3">
      <c r="A1" t="s">
        <v>860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53" x14ac:dyDescent="0.3">
      <c r="D3" t="s">
        <v>276</v>
      </c>
      <c r="E3" t="s">
        <v>277</v>
      </c>
      <c r="F3" s="14" t="s">
        <v>815</v>
      </c>
      <c r="G3" s="14" t="s">
        <v>839</v>
      </c>
      <c r="H3" t="s">
        <v>277</v>
      </c>
      <c r="I3" s="14" t="s">
        <v>815</v>
      </c>
      <c r="J3" s="14" t="s">
        <v>839</v>
      </c>
      <c r="K3" t="s">
        <v>277</v>
      </c>
      <c r="L3" s="14" t="s">
        <v>815</v>
      </c>
      <c r="M3" s="14" t="s">
        <v>839</v>
      </c>
      <c r="N3" t="s">
        <v>277</v>
      </c>
      <c r="O3" s="14" t="s">
        <v>815</v>
      </c>
      <c r="P3" s="14" t="s">
        <v>839</v>
      </c>
      <c r="Q3" t="s">
        <v>277</v>
      </c>
      <c r="R3" s="14" t="s">
        <v>815</v>
      </c>
      <c r="S3" s="14" t="s">
        <v>839</v>
      </c>
      <c r="T3" t="s">
        <v>277</v>
      </c>
      <c r="U3" s="14" t="s">
        <v>815</v>
      </c>
      <c r="V3" s="14" t="s">
        <v>839</v>
      </c>
      <c r="W3" t="s">
        <v>277</v>
      </c>
      <c r="X3" s="14" t="s">
        <v>815</v>
      </c>
      <c r="Y3" s="14" t="s">
        <v>839</v>
      </c>
      <c r="Z3" t="s">
        <v>277</v>
      </c>
      <c r="AA3" s="14" t="s">
        <v>815</v>
      </c>
      <c r="AB3" s="14" t="s">
        <v>839</v>
      </c>
      <c r="AC3" t="s">
        <v>277</v>
      </c>
      <c r="AD3" s="14" t="s">
        <v>815</v>
      </c>
      <c r="AE3" s="14" t="s">
        <v>839</v>
      </c>
      <c r="AF3" t="s">
        <v>277</v>
      </c>
      <c r="AG3" s="14" t="s">
        <v>815</v>
      </c>
      <c r="AH3" s="14" t="s">
        <v>839</v>
      </c>
      <c r="AI3" t="s">
        <v>277</v>
      </c>
      <c r="AJ3" s="14" t="s">
        <v>815</v>
      </c>
      <c r="AK3" s="14" t="s">
        <v>839</v>
      </c>
      <c r="AL3" t="s">
        <v>277</v>
      </c>
      <c r="AM3" s="14" t="s">
        <v>815</v>
      </c>
      <c r="AN3" s="14" t="s">
        <v>839</v>
      </c>
      <c r="AO3" t="s">
        <v>277</v>
      </c>
      <c r="AP3" s="14" t="s">
        <v>815</v>
      </c>
      <c r="AQ3" s="14" t="s">
        <v>839</v>
      </c>
      <c r="AR3" t="s">
        <v>277</v>
      </c>
      <c r="AS3" s="14" t="s">
        <v>815</v>
      </c>
      <c r="AT3" s="14" t="s">
        <v>839</v>
      </c>
      <c r="AU3" t="s">
        <v>277</v>
      </c>
      <c r="AV3" s="14" t="s">
        <v>815</v>
      </c>
      <c r="AW3" s="14" t="s">
        <v>839</v>
      </c>
      <c r="AX3" t="s">
        <v>277</v>
      </c>
      <c r="AY3" s="14" t="s">
        <v>815</v>
      </c>
      <c r="AZ3" s="14" t="s">
        <v>839</v>
      </c>
      <c r="BA3" t="s">
        <v>277</v>
      </c>
      <c r="BB3" s="14" t="s">
        <v>815</v>
      </c>
      <c r="BC3" s="14" t="s">
        <v>839</v>
      </c>
      <c r="BD3" t="s">
        <v>277</v>
      </c>
      <c r="BE3" s="14" t="s">
        <v>815</v>
      </c>
      <c r="BF3" s="14" t="s">
        <v>839</v>
      </c>
    </row>
    <row r="4" spans="1:153" x14ac:dyDescent="0.3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3">
      <c r="A5" s="12">
        <f>VLOOKUP($C5,[1]MATIERES!$A$2:$K$379,11,0)</f>
        <v>60</v>
      </c>
      <c r="B5" t="s">
        <v>327</v>
      </c>
      <c r="C5" t="s">
        <v>368</v>
      </c>
      <c r="D5" t="s">
        <v>47</v>
      </c>
      <c r="F5" s="14" t="s">
        <v>852</v>
      </c>
      <c r="G5" s="14" t="s">
        <v>821</v>
      </c>
      <c r="H5">
        <v>88</v>
      </c>
      <c r="I5" s="14" t="s">
        <v>852</v>
      </c>
      <c r="J5" s="14" t="s">
        <v>821</v>
      </c>
      <c r="K5">
        <v>105.60000000000001</v>
      </c>
      <c r="L5" s="14" t="s">
        <v>852</v>
      </c>
      <c r="M5" s="14" t="s">
        <v>821</v>
      </c>
      <c r="N5">
        <v>114.4</v>
      </c>
      <c r="O5" s="14" t="s">
        <v>852</v>
      </c>
      <c r="P5" s="14" t="s">
        <v>821</v>
      </c>
      <c r="Q5">
        <v>123.20000000000002</v>
      </c>
      <c r="R5" s="14" t="s">
        <v>852</v>
      </c>
      <c r="S5" s="14" t="s">
        <v>821</v>
      </c>
      <c r="T5">
        <v>132</v>
      </c>
      <c r="U5" s="14" t="s">
        <v>852</v>
      </c>
      <c r="V5" s="14" t="s">
        <v>821</v>
      </c>
      <c r="W5">
        <v>140.80000000000001</v>
      </c>
      <c r="X5" s="14" t="s">
        <v>852</v>
      </c>
      <c r="Y5" s="14" t="s">
        <v>821</v>
      </c>
      <c r="Z5">
        <v>149.60000000000002</v>
      </c>
      <c r="AA5" s="14" t="s">
        <v>852</v>
      </c>
      <c r="AB5" s="14" t="s">
        <v>821</v>
      </c>
      <c r="AC5">
        <v>158.4</v>
      </c>
      <c r="AD5" s="14" t="s">
        <v>852</v>
      </c>
      <c r="AE5" s="14" t="s">
        <v>821</v>
      </c>
      <c r="AF5">
        <v>176</v>
      </c>
      <c r="AG5" s="14" t="s">
        <v>852</v>
      </c>
      <c r="AH5" s="14" t="s">
        <v>821</v>
      </c>
      <c r="AI5">
        <v>193.60000000000002</v>
      </c>
      <c r="AJ5" s="14" t="s">
        <v>852</v>
      </c>
      <c r="AK5" s="14" t="s">
        <v>821</v>
      </c>
      <c r="AL5">
        <v>202.4</v>
      </c>
      <c r="AM5" s="14" t="s">
        <v>852</v>
      </c>
      <c r="AN5" s="14" t="s">
        <v>821</v>
      </c>
      <c r="AO5">
        <v>193.60000000000002</v>
      </c>
      <c r="AP5" s="14" t="s">
        <v>852</v>
      </c>
      <c r="AQ5" s="14" t="s">
        <v>821</v>
      </c>
      <c r="AR5">
        <v>211.20000000000002</v>
      </c>
      <c r="AS5" s="14" t="s">
        <v>852</v>
      </c>
      <c r="AT5" s="14" t="s">
        <v>821</v>
      </c>
      <c r="AU5">
        <v>220.00000000000003</v>
      </c>
      <c r="AV5" s="14" t="s">
        <v>852</v>
      </c>
      <c r="AW5" s="14" t="s">
        <v>821</v>
      </c>
      <c r="AX5">
        <v>228.8</v>
      </c>
      <c r="AY5" s="14" t="s">
        <v>852</v>
      </c>
      <c r="AZ5" s="14" t="s">
        <v>821</v>
      </c>
      <c r="BA5">
        <v>246.40000000000003</v>
      </c>
      <c r="BB5" s="14" t="s">
        <v>852</v>
      </c>
      <c r="BC5" s="14" t="s">
        <v>821</v>
      </c>
      <c r="BD5">
        <v>228.8</v>
      </c>
      <c r="BE5" s="14" t="s">
        <v>852</v>
      </c>
      <c r="BF5" s="14" t="s">
        <v>821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3">
      <c r="A6" s="12">
        <f>VLOOKUP($C6,[1]MATIERES!$A$2:$K$379,11,0)</f>
        <v>299</v>
      </c>
      <c r="B6" t="s">
        <v>327</v>
      </c>
      <c r="C6" t="s">
        <v>369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3">
      <c r="A7" s="12">
        <f>VLOOKUP($C7,[1]MATIERES!$A$2:$K$379,11,0)</f>
        <v>301</v>
      </c>
      <c r="B7" t="s">
        <v>327</v>
      </c>
      <c r="C7" t="s">
        <v>370</v>
      </c>
      <c r="D7" t="s">
        <v>8</v>
      </c>
      <c r="F7" s="14" t="s">
        <v>853</v>
      </c>
      <c r="G7" s="14" t="s">
        <v>821</v>
      </c>
      <c r="H7">
        <v>82</v>
      </c>
      <c r="I7" s="14" t="s">
        <v>853</v>
      </c>
      <c r="J7" s="14" t="s">
        <v>821</v>
      </c>
      <c r="K7">
        <v>98</v>
      </c>
      <c r="L7" s="14" t="s">
        <v>853</v>
      </c>
      <c r="M7" s="14" t="s">
        <v>821</v>
      </c>
      <c r="N7">
        <v>106</v>
      </c>
      <c r="O7" s="14" t="s">
        <v>853</v>
      </c>
      <c r="P7" s="14" t="s">
        <v>821</v>
      </c>
      <c r="Q7">
        <v>114</v>
      </c>
      <c r="R7" s="14" t="s">
        <v>853</v>
      </c>
      <c r="S7" s="14" t="s">
        <v>821</v>
      </c>
      <c r="T7">
        <v>122</v>
      </c>
      <c r="U7" s="14" t="s">
        <v>853</v>
      </c>
      <c r="V7" s="14" t="s">
        <v>821</v>
      </c>
      <c r="W7">
        <v>130</v>
      </c>
      <c r="X7" s="14" t="s">
        <v>853</v>
      </c>
      <c r="Y7" s="14" t="s">
        <v>821</v>
      </c>
      <c r="Z7">
        <v>138</v>
      </c>
      <c r="AA7" s="14" t="s">
        <v>853</v>
      </c>
      <c r="AB7" s="14" t="s">
        <v>821</v>
      </c>
      <c r="AC7">
        <v>146</v>
      </c>
      <c r="AD7" s="14" t="s">
        <v>853</v>
      </c>
      <c r="AE7" s="14" t="s">
        <v>821</v>
      </c>
      <c r="AF7">
        <v>162</v>
      </c>
      <c r="AG7" s="14" t="s">
        <v>853</v>
      </c>
      <c r="AH7" s="14" t="s">
        <v>821</v>
      </c>
      <c r="AI7">
        <v>178</v>
      </c>
      <c r="AJ7" s="14" t="s">
        <v>853</v>
      </c>
      <c r="AK7" s="14" t="s">
        <v>821</v>
      </c>
      <c r="AL7">
        <v>186</v>
      </c>
      <c r="AM7" s="14" t="s">
        <v>853</v>
      </c>
      <c r="AN7" s="14" t="s">
        <v>821</v>
      </c>
      <c r="AO7">
        <v>178</v>
      </c>
      <c r="AP7" s="14" t="s">
        <v>853</v>
      </c>
      <c r="AQ7" s="14" t="s">
        <v>821</v>
      </c>
      <c r="AR7">
        <v>194</v>
      </c>
      <c r="AS7" s="14" t="s">
        <v>853</v>
      </c>
      <c r="AT7" s="14" t="s">
        <v>821</v>
      </c>
      <c r="AU7">
        <v>202</v>
      </c>
      <c r="AV7" s="14" t="s">
        <v>853</v>
      </c>
      <c r="AW7" s="14" t="s">
        <v>821</v>
      </c>
      <c r="AX7">
        <v>210</v>
      </c>
      <c r="AY7" s="14" t="s">
        <v>853</v>
      </c>
      <c r="AZ7" s="14" t="s">
        <v>821</v>
      </c>
      <c r="BA7">
        <v>226</v>
      </c>
      <c r="BB7" s="14" t="s">
        <v>853</v>
      </c>
      <c r="BC7" s="14" t="s">
        <v>821</v>
      </c>
      <c r="BD7">
        <v>210</v>
      </c>
      <c r="BE7" s="14" t="s">
        <v>853</v>
      </c>
      <c r="BF7" s="14" t="s">
        <v>821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3">
      <c r="A8" s="12">
        <f>VLOOKUP($C8,[1]MATIERES!$A$2:$K$379,11,0)</f>
        <v>295</v>
      </c>
      <c r="B8" t="s">
        <v>327</v>
      </c>
      <c r="C8" t="s">
        <v>371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3">
      <c r="A9" s="12">
        <f>VLOOKUP($C9,[1]MATIERES!$A$2:$K$379,11,0)</f>
        <v>82</v>
      </c>
      <c r="B9" t="s">
        <v>327</v>
      </c>
      <c r="C9" t="s">
        <v>372</v>
      </c>
      <c r="D9" t="s">
        <v>8</v>
      </c>
      <c r="F9" s="14" t="s">
        <v>854</v>
      </c>
      <c r="G9" s="14" t="s">
        <v>821</v>
      </c>
      <c r="H9">
        <v>10.3</v>
      </c>
      <c r="I9" s="14" t="s">
        <v>854</v>
      </c>
      <c r="J9" s="14" t="s">
        <v>821</v>
      </c>
      <c r="K9">
        <v>12.3</v>
      </c>
      <c r="L9" s="14" t="s">
        <v>854</v>
      </c>
      <c r="M9" s="14" t="s">
        <v>821</v>
      </c>
      <c r="N9">
        <v>13.3</v>
      </c>
      <c r="O9" s="14" t="s">
        <v>854</v>
      </c>
      <c r="P9" s="14" t="s">
        <v>821</v>
      </c>
      <c r="Q9">
        <v>14.3</v>
      </c>
      <c r="R9" s="14" t="s">
        <v>854</v>
      </c>
      <c r="S9" s="14" t="s">
        <v>821</v>
      </c>
      <c r="T9">
        <v>15.3</v>
      </c>
      <c r="U9" s="14" t="s">
        <v>854</v>
      </c>
      <c r="V9" s="14" t="s">
        <v>821</v>
      </c>
      <c r="W9">
        <v>16.3</v>
      </c>
      <c r="X9" s="14" t="s">
        <v>854</v>
      </c>
      <c r="Y9" s="14" t="s">
        <v>821</v>
      </c>
      <c r="Z9">
        <v>17.3</v>
      </c>
      <c r="AA9" s="14" t="s">
        <v>854</v>
      </c>
      <c r="AB9" s="14" t="s">
        <v>821</v>
      </c>
      <c r="AC9">
        <v>18.3</v>
      </c>
      <c r="AD9" s="14" t="s">
        <v>854</v>
      </c>
      <c r="AE9" s="14" t="s">
        <v>821</v>
      </c>
      <c r="AF9">
        <v>20.3</v>
      </c>
      <c r="AG9" s="14" t="s">
        <v>854</v>
      </c>
      <c r="AH9" s="14" t="s">
        <v>821</v>
      </c>
      <c r="AI9">
        <v>22.3</v>
      </c>
      <c r="AJ9" s="14" t="s">
        <v>854</v>
      </c>
      <c r="AK9" s="14" t="s">
        <v>821</v>
      </c>
      <c r="AL9">
        <v>23.3</v>
      </c>
      <c r="AM9" s="14" t="s">
        <v>854</v>
      </c>
      <c r="AN9" s="14" t="s">
        <v>821</v>
      </c>
      <c r="AO9">
        <v>22.3</v>
      </c>
      <c r="AP9" s="14" t="s">
        <v>854</v>
      </c>
      <c r="AQ9" s="14" t="s">
        <v>821</v>
      </c>
      <c r="AR9">
        <v>24.3</v>
      </c>
      <c r="AS9" s="14" t="s">
        <v>854</v>
      </c>
      <c r="AT9" s="14" t="s">
        <v>821</v>
      </c>
      <c r="AU9">
        <v>25.3</v>
      </c>
      <c r="AV9" s="14" t="s">
        <v>854</v>
      </c>
      <c r="AW9" s="14" t="s">
        <v>821</v>
      </c>
      <c r="AX9">
        <v>26.3</v>
      </c>
      <c r="AY9" s="14" t="s">
        <v>854</v>
      </c>
      <c r="AZ9" s="14" t="s">
        <v>821</v>
      </c>
      <c r="BA9">
        <v>28.3</v>
      </c>
      <c r="BB9" s="14" t="s">
        <v>854</v>
      </c>
      <c r="BC9" s="14" t="s">
        <v>821</v>
      </c>
      <c r="BD9">
        <v>26.3</v>
      </c>
      <c r="BE9" s="14" t="s">
        <v>854</v>
      </c>
      <c r="BF9" s="14" t="s">
        <v>821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3"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3"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3">
      <c r="A12" s="12">
        <f>VLOOKUP($C12,[1]ATELIER!$A$2:$K$291,11,0)</f>
        <v>14</v>
      </c>
      <c r="B12" t="s">
        <v>330</v>
      </c>
      <c r="C12" t="s">
        <v>35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3">
      <c r="A13" s="12">
        <f>VLOOKUP($C13,[1]ATELIER!$A$2:$K$291,11,0)</f>
        <v>12</v>
      </c>
      <c r="B13" t="s">
        <v>330</v>
      </c>
      <c r="C13" t="s">
        <v>32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3">
      <c r="A14" s="12">
        <f>VLOOKUP($C14,[1]ATELIER!$A$2:$K$291,11,0)</f>
        <v>13</v>
      </c>
      <c r="B14" t="s">
        <v>330</v>
      </c>
      <c r="C14" t="s">
        <v>34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1" customFormat="1" x14ac:dyDescent="0.3">
      <c r="A15" s="20">
        <f>VLOOKUP($C15,[1]ATELIER!$A$2:$K$291,11,0)</f>
        <v>19</v>
      </c>
      <c r="B15" s="21" t="s">
        <v>330</v>
      </c>
      <c r="C15" s="21" t="s">
        <v>43</v>
      </c>
      <c r="D15" s="21" t="s">
        <v>8</v>
      </c>
      <c r="F15" s="22" t="s">
        <v>855</v>
      </c>
      <c r="G15" s="22" t="s">
        <v>856</v>
      </c>
      <c r="H15" s="21">
        <v>2</v>
      </c>
      <c r="I15" s="22" t="s">
        <v>855</v>
      </c>
      <c r="J15" s="22" t="s">
        <v>856</v>
      </c>
      <c r="K15" s="21">
        <v>2</v>
      </c>
      <c r="L15" s="22" t="s">
        <v>855</v>
      </c>
      <c r="M15" s="22" t="s">
        <v>856</v>
      </c>
      <c r="N15" s="21">
        <v>2</v>
      </c>
      <c r="O15" s="22" t="s">
        <v>855</v>
      </c>
      <c r="P15" s="22" t="s">
        <v>856</v>
      </c>
      <c r="Q15" s="21">
        <v>6</v>
      </c>
      <c r="R15" s="22" t="s">
        <v>855</v>
      </c>
      <c r="S15" s="22" t="s">
        <v>856</v>
      </c>
      <c r="T15" s="21">
        <v>4</v>
      </c>
      <c r="U15" s="22" t="s">
        <v>855</v>
      </c>
      <c r="V15" s="22" t="s">
        <v>856</v>
      </c>
      <c r="W15" s="21">
        <v>6</v>
      </c>
      <c r="X15" s="22" t="s">
        <v>855</v>
      </c>
      <c r="Y15" s="22" t="s">
        <v>856</v>
      </c>
      <c r="Z15" s="21">
        <v>6</v>
      </c>
      <c r="AA15" s="22" t="s">
        <v>855</v>
      </c>
      <c r="AB15" s="22" t="s">
        <v>856</v>
      </c>
      <c r="AC15" s="21">
        <v>2</v>
      </c>
      <c r="AD15" s="22" t="s">
        <v>855</v>
      </c>
      <c r="AE15" s="22" t="s">
        <v>856</v>
      </c>
      <c r="AF15" s="21">
        <v>2</v>
      </c>
      <c r="AG15" s="22" t="s">
        <v>855</v>
      </c>
      <c r="AH15" s="22" t="s">
        <v>858</v>
      </c>
      <c r="AI15" s="21">
        <v>2</v>
      </c>
      <c r="AJ15" s="22" t="s">
        <v>855</v>
      </c>
      <c r="AK15" s="22" t="s">
        <v>858</v>
      </c>
      <c r="AL15" s="21">
        <v>2</v>
      </c>
      <c r="AM15" s="22" t="s">
        <v>855</v>
      </c>
      <c r="AN15" s="22" t="s">
        <v>859</v>
      </c>
      <c r="AO15" s="21">
        <v>6</v>
      </c>
      <c r="AP15" s="22" t="s">
        <v>855</v>
      </c>
      <c r="AQ15" s="22" t="s">
        <v>858</v>
      </c>
      <c r="AR15" s="21">
        <v>4</v>
      </c>
      <c r="AS15" s="22" t="s">
        <v>855</v>
      </c>
      <c r="AT15" s="22" t="s">
        <v>859</v>
      </c>
      <c r="AU15" s="21">
        <v>6</v>
      </c>
      <c r="AV15" s="22" t="s">
        <v>855</v>
      </c>
      <c r="AW15" s="22" t="s">
        <v>859</v>
      </c>
      <c r="AX15" s="21">
        <v>6</v>
      </c>
      <c r="AY15" s="22" t="s">
        <v>855</v>
      </c>
      <c r="AZ15" s="22" t="s">
        <v>859</v>
      </c>
      <c r="BA15" s="21">
        <v>8</v>
      </c>
      <c r="BB15" s="22" t="s">
        <v>855</v>
      </c>
      <c r="BC15" s="22" t="s">
        <v>859</v>
      </c>
      <c r="BD15" s="21">
        <v>12</v>
      </c>
      <c r="BE15" s="22" t="s">
        <v>855</v>
      </c>
      <c r="BF15" s="22" t="s">
        <v>859</v>
      </c>
      <c r="BG15" s="21" t="str">
        <f t="shared" si="2"/>
        <v xml:space="preserve">INSERT INTO SC_SystemeProduits(RefDimension,NomSysteme,typePresta,ligne,Quantite,formule,cte1,DateModif) values (1,'FV1','MOA',19,null,'2*CTE1','NB_BARRE_T40',now());
</v>
      </c>
      <c r="BJ15" s="21" t="str">
        <f t="shared" si="3"/>
        <v xml:space="preserve">INSERT INTO SC_SystemeProduits(RefDimension,NomSysteme,typePresta,ligne,Quantite,formule,cte1,DateModif) values (2,'FV1','MOA',19,null,'2*CTE1','NB_BARRE_T40',now());
</v>
      </c>
      <c r="BM15" s="21" t="str">
        <f t="shared" si="4"/>
        <v xml:space="preserve">INSERT INTO SC_SystemeProduits(RefDimension,NomSysteme,typePresta,ligne,Quantite,formule,cte1,DateModif) values (3,'FV1','MOA',19,null,'2*CTE1','NB_BARRE_T40',now());
</v>
      </c>
      <c r="BP15" s="21" t="str">
        <f t="shared" si="5"/>
        <v xml:space="preserve">INSERT INTO SC_SystemeProduits(RefDimension,NomSysteme,typePresta,ligne,Quantite,formule,cte1,DateModif) values (4,'FV1','MOA',19,null,'2*CTE1','NB_BARRE_T40',now());
</v>
      </c>
      <c r="BS15" s="21" t="str">
        <f t="shared" si="6"/>
        <v xml:space="preserve">INSERT INTO SC_SystemeProduits(RefDimension,NomSysteme,typePresta,ligne,Quantite,formule,cte1,DateModif) values (5,'FV1','MOA',19,null,'2*CTE1','NB_BARRE_T40',now());
</v>
      </c>
      <c r="BV15" s="21" t="str">
        <f t="shared" si="7"/>
        <v xml:space="preserve">INSERT INTO SC_SystemeProduits(RefDimension,NomSysteme,typePresta,ligne,Quantite,formule,cte1,DateModif) values (6,'FV1','MOA',19,null,'2*CTE1','NB_BARRE_T40',now());
</v>
      </c>
      <c r="BY15" s="21" t="str">
        <f t="shared" si="8"/>
        <v xml:space="preserve">INSERT INTO SC_SystemeProduits(RefDimension,NomSysteme,typePresta,ligne,Quantite,formule,cte1,DateModif) values (7,'FV1','MOA',19,null,'2*CTE1','NB_BARRE_T40',now());
</v>
      </c>
      <c r="CB15" s="21" t="str">
        <f t="shared" si="9"/>
        <v xml:space="preserve">INSERT INTO SC_SystemeProduits(RefDimension,NomSysteme,typePresta,ligne,Quantite,formule,cte1,DateModif) values (8,'FV1','MOA',19,null,'2*CTE1','NB_BARRE_T40',now());
</v>
      </c>
      <c r="CE15" s="21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1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1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1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1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1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1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1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1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1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1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1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1" t="str">
        <f t="shared" si="22"/>
        <v/>
      </c>
      <c r="EU15" s="21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1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1" t="str">
        <f t="shared" si="25"/>
        <v/>
      </c>
    </row>
    <row r="16" spans="1:153" x14ac:dyDescent="0.3">
      <c r="A16" s="12">
        <f>VLOOKUP($C16,[1]ATELIER!$A$2:$K$291,11,0)</f>
        <v>20</v>
      </c>
      <c r="B16" t="s">
        <v>330</v>
      </c>
      <c r="C16" t="s">
        <v>46</v>
      </c>
      <c r="D16" t="s">
        <v>47</v>
      </c>
      <c r="F16" s="14" t="s">
        <v>855</v>
      </c>
      <c r="G16" s="14" t="s">
        <v>857</v>
      </c>
      <c r="H16">
        <v>4</v>
      </c>
      <c r="I16" s="14" t="s">
        <v>855</v>
      </c>
      <c r="J16" s="14" t="s">
        <v>857</v>
      </c>
      <c r="K16">
        <v>4</v>
      </c>
      <c r="L16" s="14" t="s">
        <v>855</v>
      </c>
      <c r="M16" s="14" t="s">
        <v>857</v>
      </c>
      <c r="N16">
        <v>4</v>
      </c>
      <c r="O16" s="14" t="s">
        <v>855</v>
      </c>
      <c r="P16" s="14" t="s">
        <v>857</v>
      </c>
      <c r="Q16">
        <v>6</v>
      </c>
      <c r="R16" s="14" t="s">
        <v>855</v>
      </c>
      <c r="S16" s="14" t="s">
        <v>857</v>
      </c>
      <c r="T16">
        <v>7</v>
      </c>
      <c r="U16" s="14" t="s">
        <v>855</v>
      </c>
      <c r="V16" s="14" t="s">
        <v>857</v>
      </c>
      <c r="W16">
        <v>8</v>
      </c>
      <c r="X16" s="14" t="s">
        <v>855</v>
      </c>
      <c r="Y16" s="14" t="s">
        <v>857</v>
      </c>
      <c r="Z16">
        <v>8</v>
      </c>
      <c r="AA16" s="14" t="s">
        <v>855</v>
      </c>
      <c r="AB16" s="14" t="s">
        <v>857</v>
      </c>
      <c r="AC16">
        <v>8</v>
      </c>
      <c r="AD16" s="14" t="s">
        <v>855</v>
      </c>
      <c r="AE16" s="14" t="s">
        <v>857</v>
      </c>
      <c r="AF16">
        <v>8</v>
      </c>
      <c r="AG16" s="14" t="s">
        <v>855</v>
      </c>
      <c r="AH16" s="14" t="s">
        <v>857</v>
      </c>
      <c r="AI16">
        <v>6</v>
      </c>
      <c r="AJ16" s="14" t="s">
        <v>855</v>
      </c>
      <c r="AK16" s="14" t="s">
        <v>857</v>
      </c>
      <c r="AL16">
        <v>7</v>
      </c>
      <c r="AM16" s="14" t="s">
        <v>855</v>
      </c>
      <c r="AN16" s="14" t="s">
        <v>857</v>
      </c>
      <c r="AO16">
        <v>8</v>
      </c>
      <c r="AP16" s="14" t="s">
        <v>855</v>
      </c>
      <c r="AQ16" s="14" t="s">
        <v>857</v>
      </c>
      <c r="AR16">
        <v>8</v>
      </c>
      <c r="AS16" s="14" t="s">
        <v>855</v>
      </c>
      <c r="AT16" s="14" t="s">
        <v>857</v>
      </c>
      <c r="AU16">
        <v>9</v>
      </c>
      <c r="AV16" s="14" t="s">
        <v>855</v>
      </c>
      <c r="AW16" s="14" t="s">
        <v>857</v>
      </c>
      <c r="AX16">
        <v>8</v>
      </c>
      <c r="AY16" s="14" t="s">
        <v>855</v>
      </c>
      <c r="AZ16" s="14" t="s">
        <v>857</v>
      </c>
      <c r="BA16">
        <v>8</v>
      </c>
      <c r="BB16" s="14" t="s">
        <v>855</v>
      </c>
      <c r="BC16" s="14" t="s">
        <v>857</v>
      </c>
      <c r="BD16">
        <v>10</v>
      </c>
      <c r="BE16" s="14" t="s">
        <v>855</v>
      </c>
      <c r="BF16" s="14" t="s">
        <v>857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3">
      <c r="A17" s="12">
        <f>VLOOKUP($C17,[1]ATELIER!$A$2:$K$291,11,0)</f>
        <v>16</v>
      </c>
      <c r="B17" t="s">
        <v>330</v>
      </c>
      <c r="C17" t="s">
        <v>37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3"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3">
      <c r="A19" s="12">
        <f>VLOOKUP($C19,[1]CHANTIER!$A$2:$K$291,11,0)</f>
        <v>41</v>
      </c>
      <c r="B19" t="s">
        <v>331</v>
      </c>
      <c r="C19" t="s">
        <v>165</v>
      </c>
      <c r="D19" t="s">
        <v>47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3">
      <c r="A20" s="12">
        <f>VLOOKUP($C20,[1]CHANTIER!$A$2:$K$291,11,0)</f>
        <v>44</v>
      </c>
      <c r="B20" t="s">
        <v>331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3">
      <c r="A21" s="12">
        <f>VLOOKUP($C21,[1]CHANTIER!$A$2:$K$291,11,0)</f>
        <v>38</v>
      </c>
      <c r="B21" t="s">
        <v>331</v>
      </c>
      <c r="C21" t="s">
        <v>160</v>
      </c>
      <c r="D21" t="s">
        <v>47</v>
      </c>
      <c r="F21" s="14" t="s">
        <v>852</v>
      </c>
      <c r="G21" s="14" t="s">
        <v>821</v>
      </c>
      <c r="H21">
        <v>88</v>
      </c>
      <c r="I21" s="14" t="s">
        <v>852</v>
      </c>
      <c r="J21" s="14" t="s">
        <v>821</v>
      </c>
      <c r="K21">
        <v>105.60000000000001</v>
      </c>
      <c r="L21" s="14" t="s">
        <v>852</v>
      </c>
      <c r="M21" s="14" t="s">
        <v>821</v>
      </c>
      <c r="N21">
        <v>114.4</v>
      </c>
      <c r="O21" s="14" t="s">
        <v>852</v>
      </c>
      <c r="P21" s="14" t="s">
        <v>821</v>
      </c>
      <c r="Q21">
        <v>123.20000000000002</v>
      </c>
      <c r="R21" s="14" t="s">
        <v>852</v>
      </c>
      <c r="S21" s="14" t="s">
        <v>821</v>
      </c>
      <c r="T21">
        <v>132</v>
      </c>
      <c r="U21" s="14" t="s">
        <v>852</v>
      </c>
      <c r="V21" s="14" t="s">
        <v>821</v>
      </c>
      <c r="W21">
        <v>140.80000000000001</v>
      </c>
      <c r="X21" s="14" t="s">
        <v>852</v>
      </c>
      <c r="Y21" s="14" t="s">
        <v>821</v>
      </c>
      <c r="Z21">
        <v>149.60000000000002</v>
      </c>
      <c r="AA21" s="14" t="s">
        <v>852</v>
      </c>
      <c r="AB21" s="14" t="s">
        <v>821</v>
      </c>
      <c r="AC21">
        <v>158.4</v>
      </c>
      <c r="AD21" s="14" t="s">
        <v>852</v>
      </c>
      <c r="AE21" s="14" t="s">
        <v>821</v>
      </c>
      <c r="AF21">
        <v>176</v>
      </c>
      <c r="AG21" s="14" t="s">
        <v>852</v>
      </c>
      <c r="AH21" s="14" t="s">
        <v>821</v>
      </c>
      <c r="AI21">
        <v>193.60000000000002</v>
      </c>
      <c r="AJ21" s="14" t="s">
        <v>852</v>
      </c>
      <c r="AK21" s="14" t="s">
        <v>821</v>
      </c>
      <c r="AL21">
        <v>202.4</v>
      </c>
      <c r="AM21" s="14" t="s">
        <v>852</v>
      </c>
      <c r="AN21" s="14" t="s">
        <v>821</v>
      </c>
      <c r="AO21">
        <v>193.60000000000002</v>
      </c>
      <c r="AP21" s="14" t="s">
        <v>852</v>
      </c>
      <c r="AQ21" s="14" t="s">
        <v>821</v>
      </c>
      <c r="AR21">
        <v>211.20000000000002</v>
      </c>
      <c r="AS21" s="14" t="s">
        <v>852</v>
      </c>
      <c r="AT21" s="14" t="s">
        <v>821</v>
      </c>
      <c r="AU21">
        <v>220.00000000000003</v>
      </c>
      <c r="AV21" s="14" t="s">
        <v>852</v>
      </c>
      <c r="AW21" s="14" t="s">
        <v>821</v>
      </c>
      <c r="AX21">
        <v>228.8</v>
      </c>
      <c r="AY21" s="14" t="s">
        <v>852</v>
      </c>
      <c r="AZ21" s="14" t="s">
        <v>821</v>
      </c>
      <c r="BA21">
        <v>246.40000000000003</v>
      </c>
      <c r="BB21" s="14" t="s">
        <v>852</v>
      </c>
      <c r="BC21" s="14" t="s">
        <v>821</v>
      </c>
      <c r="BD21">
        <v>228.8</v>
      </c>
      <c r="BE21" s="14" t="s">
        <v>852</v>
      </c>
      <c r="BF21" s="14" t="s">
        <v>821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3">
      <c r="A22" s="12">
        <f>VLOOKUP($C22,[1]CHANTIER!$A$2:$K$291,11,0)</f>
        <v>40</v>
      </c>
      <c r="B22" t="s">
        <v>331</v>
      </c>
      <c r="C22" t="s">
        <v>163</v>
      </c>
      <c r="D22" t="s">
        <v>47</v>
      </c>
      <c r="F22" s="14" t="s">
        <v>854</v>
      </c>
      <c r="G22" s="14" t="s">
        <v>821</v>
      </c>
      <c r="H22">
        <v>10.3</v>
      </c>
      <c r="I22" s="14" t="s">
        <v>854</v>
      </c>
      <c r="J22" s="14" t="s">
        <v>821</v>
      </c>
      <c r="K22">
        <v>12.3</v>
      </c>
      <c r="L22" s="14" t="s">
        <v>854</v>
      </c>
      <c r="M22" s="14" t="s">
        <v>821</v>
      </c>
      <c r="N22">
        <v>13.3</v>
      </c>
      <c r="O22" s="14" t="s">
        <v>854</v>
      </c>
      <c r="P22" s="14" t="s">
        <v>821</v>
      </c>
      <c r="Q22">
        <v>14.3</v>
      </c>
      <c r="R22" s="14" t="s">
        <v>854</v>
      </c>
      <c r="S22" s="14" t="s">
        <v>821</v>
      </c>
      <c r="T22">
        <v>15.3</v>
      </c>
      <c r="U22" s="14" t="s">
        <v>854</v>
      </c>
      <c r="V22" s="14" t="s">
        <v>821</v>
      </c>
      <c r="W22">
        <v>16.3</v>
      </c>
      <c r="X22" s="14" t="s">
        <v>854</v>
      </c>
      <c r="Y22" s="14" t="s">
        <v>821</v>
      </c>
      <c r="Z22">
        <v>17.3</v>
      </c>
      <c r="AA22" s="14" t="s">
        <v>854</v>
      </c>
      <c r="AB22" s="14" t="s">
        <v>821</v>
      </c>
      <c r="AC22">
        <v>18.3</v>
      </c>
      <c r="AD22" s="14" t="s">
        <v>854</v>
      </c>
      <c r="AE22" s="14" t="s">
        <v>821</v>
      </c>
      <c r="AF22">
        <v>20.3</v>
      </c>
      <c r="AG22" s="14" t="s">
        <v>854</v>
      </c>
      <c r="AH22" s="14" t="s">
        <v>821</v>
      </c>
      <c r="AI22">
        <v>22.3</v>
      </c>
      <c r="AJ22" s="14" t="s">
        <v>854</v>
      </c>
      <c r="AK22" s="14" t="s">
        <v>821</v>
      </c>
      <c r="AL22">
        <v>23.3</v>
      </c>
      <c r="AM22" s="14" t="s">
        <v>854</v>
      </c>
      <c r="AN22" s="14" t="s">
        <v>821</v>
      </c>
      <c r="AO22">
        <v>22.3</v>
      </c>
      <c r="AP22" s="14" t="s">
        <v>854</v>
      </c>
      <c r="AQ22" s="14" t="s">
        <v>821</v>
      </c>
      <c r="AR22">
        <v>24.3</v>
      </c>
      <c r="AS22" s="14" t="s">
        <v>854</v>
      </c>
      <c r="AT22" s="14" t="s">
        <v>821</v>
      </c>
      <c r="AU22">
        <v>25.3</v>
      </c>
      <c r="AV22" s="14" t="s">
        <v>854</v>
      </c>
      <c r="AW22" s="14" t="s">
        <v>821</v>
      </c>
      <c r="AX22">
        <v>26.3</v>
      </c>
      <c r="AY22" s="14" t="s">
        <v>854</v>
      </c>
      <c r="AZ22" s="14" t="s">
        <v>821</v>
      </c>
      <c r="BA22">
        <v>28.3</v>
      </c>
      <c r="BB22" s="14" t="s">
        <v>854</v>
      </c>
      <c r="BC22" s="14" t="s">
        <v>821</v>
      </c>
      <c r="BD22">
        <v>26.3</v>
      </c>
      <c r="BE22" s="14" t="s">
        <v>854</v>
      </c>
      <c r="BF22" s="14" t="s">
        <v>821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3">
      <c r="A23" s="12">
        <f>VLOOKUP($C23,[1]CHANTIER!$A$2:$K$291,11,0)</f>
        <v>39</v>
      </c>
      <c r="B23" t="s">
        <v>331</v>
      </c>
      <c r="C23" t="s">
        <v>161</v>
      </c>
      <c r="D23" t="s">
        <v>47</v>
      </c>
      <c r="F23" s="14" t="s">
        <v>855</v>
      </c>
      <c r="G23" s="14" t="s">
        <v>857</v>
      </c>
      <c r="H23">
        <v>4</v>
      </c>
      <c r="I23" s="14" t="s">
        <v>855</v>
      </c>
      <c r="J23" s="14" t="s">
        <v>857</v>
      </c>
      <c r="K23">
        <v>4</v>
      </c>
      <c r="L23" s="14" t="s">
        <v>855</v>
      </c>
      <c r="M23" s="14" t="s">
        <v>857</v>
      </c>
      <c r="N23">
        <v>4</v>
      </c>
      <c r="O23" s="14" t="s">
        <v>855</v>
      </c>
      <c r="P23" s="14" t="s">
        <v>857</v>
      </c>
      <c r="Q23">
        <v>6</v>
      </c>
      <c r="R23" s="14" t="s">
        <v>855</v>
      </c>
      <c r="S23" s="14" t="s">
        <v>857</v>
      </c>
      <c r="T23">
        <v>7</v>
      </c>
      <c r="U23" s="14" t="s">
        <v>855</v>
      </c>
      <c r="V23" s="14" t="s">
        <v>857</v>
      </c>
      <c r="W23">
        <v>8</v>
      </c>
      <c r="X23" s="14" t="s">
        <v>855</v>
      </c>
      <c r="Y23" s="14" t="s">
        <v>857</v>
      </c>
      <c r="Z23">
        <v>8</v>
      </c>
      <c r="AA23" s="14" t="s">
        <v>855</v>
      </c>
      <c r="AB23" s="14" t="s">
        <v>857</v>
      </c>
      <c r="AC23">
        <v>8</v>
      </c>
      <c r="AD23" s="14" t="s">
        <v>855</v>
      </c>
      <c r="AE23" s="14" t="s">
        <v>857</v>
      </c>
      <c r="AF23">
        <v>8</v>
      </c>
      <c r="AG23" s="14" t="s">
        <v>855</v>
      </c>
      <c r="AH23" s="14" t="s">
        <v>857</v>
      </c>
      <c r="AI23">
        <v>6</v>
      </c>
      <c r="AJ23" s="14" t="s">
        <v>855</v>
      </c>
      <c r="AK23" s="14" t="s">
        <v>857</v>
      </c>
      <c r="AL23">
        <v>7</v>
      </c>
      <c r="AM23" s="14" t="s">
        <v>855</v>
      </c>
      <c r="AN23" s="14" t="s">
        <v>857</v>
      </c>
      <c r="AO23">
        <v>8</v>
      </c>
      <c r="AP23" s="14" t="s">
        <v>855</v>
      </c>
      <c r="AQ23" s="14" t="s">
        <v>857</v>
      </c>
      <c r="AR23">
        <v>8</v>
      </c>
      <c r="AS23" s="14" t="s">
        <v>855</v>
      </c>
      <c r="AT23" s="14" t="s">
        <v>857</v>
      </c>
      <c r="AU23">
        <v>9</v>
      </c>
      <c r="AV23" s="14" t="s">
        <v>855</v>
      </c>
      <c r="AW23" s="14" t="s">
        <v>857</v>
      </c>
      <c r="AX23">
        <v>8</v>
      </c>
      <c r="AY23" s="14" t="s">
        <v>855</v>
      </c>
      <c r="AZ23" s="14" t="s">
        <v>857</v>
      </c>
      <c r="BA23">
        <v>8</v>
      </c>
      <c r="BB23" s="14" t="s">
        <v>855</v>
      </c>
      <c r="BC23" s="14" t="s">
        <v>857</v>
      </c>
      <c r="BD23">
        <v>10</v>
      </c>
      <c r="BE23" s="14" t="s">
        <v>855</v>
      </c>
      <c r="BF23" s="14" t="s">
        <v>857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8"/>
  <dimension ref="A1:DH23"/>
  <sheetViews>
    <sheetView workbookViewId="0">
      <selection activeCell="M17" sqref="M17"/>
    </sheetView>
  </sheetViews>
  <sheetFormatPr baseColWidth="10" defaultRowHeight="14.4" x14ac:dyDescent="0.3"/>
  <cols>
    <col min="5" max="5" width="4.44140625" customWidth="1"/>
    <col min="6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12.88671875" customWidth="1"/>
    <col min="15" max="15" width="10.33203125" style="14" customWidth="1"/>
    <col min="16" max="16" width="13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83" width="3.33203125" customWidth="1"/>
    <col min="84" max="84" width="3.5546875" customWidth="1"/>
    <col min="85" max="112" width="3.33203125" customWidth="1"/>
  </cols>
  <sheetData>
    <row r="1" spans="1:112" x14ac:dyDescent="0.3">
      <c r="A1" t="s">
        <v>865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56</v>
      </c>
      <c r="B4" t="s">
        <v>327</v>
      </c>
      <c r="C4" t="s">
        <v>189</v>
      </c>
      <c r="D4" t="s">
        <v>47</v>
      </c>
      <c r="E4">
        <v>63.139999999999993</v>
      </c>
      <c r="F4" s="14" t="s">
        <v>876</v>
      </c>
      <c r="G4" s="14" t="s">
        <v>821</v>
      </c>
      <c r="H4">
        <v>77</v>
      </c>
      <c r="I4" s="14" t="s">
        <v>876</v>
      </c>
      <c r="J4" s="14" t="s">
        <v>821</v>
      </c>
      <c r="K4">
        <v>92.4</v>
      </c>
      <c r="L4" s="14" t="s">
        <v>876</v>
      </c>
      <c r="M4" s="14" t="s">
        <v>821</v>
      </c>
      <c r="N4">
        <v>100.10000000000001</v>
      </c>
      <c r="O4" s="14" t="s">
        <v>876</v>
      </c>
      <c r="P4" s="14" t="s">
        <v>821</v>
      </c>
      <c r="Q4">
        <v>107.80000000000001</v>
      </c>
      <c r="R4" s="14" t="s">
        <v>876</v>
      </c>
      <c r="S4" s="14" t="s">
        <v>821</v>
      </c>
      <c r="T4">
        <v>115.50000000000001</v>
      </c>
      <c r="U4" s="14" t="s">
        <v>876</v>
      </c>
      <c r="V4" s="14" t="s">
        <v>821</v>
      </c>
      <c r="W4">
        <v>123.20000000000002</v>
      </c>
      <c r="X4" s="14" t="s">
        <v>876</v>
      </c>
      <c r="Y4" s="14" t="s">
        <v>821</v>
      </c>
      <c r="Z4">
        <v>130.9</v>
      </c>
      <c r="AA4" s="14" t="s">
        <v>876</v>
      </c>
      <c r="AB4" s="14" t="s">
        <v>821</v>
      </c>
      <c r="AC4">
        <v>138.60000000000002</v>
      </c>
      <c r="AD4" s="14" t="s">
        <v>876</v>
      </c>
      <c r="AE4" s="14" t="s">
        <v>821</v>
      </c>
      <c r="AF4">
        <v>154</v>
      </c>
      <c r="AG4" s="14" t="s">
        <v>876</v>
      </c>
      <c r="AH4" s="14" t="s">
        <v>821</v>
      </c>
      <c r="AI4">
        <v>169.4</v>
      </c>
      <c r="AJ4" s="14" t="s">
        <v>876</v>
      </c>
      <c r="AK4" s="14" t="s">
        <v>821</v>
      </c>
      <c r="AL4">
        <v>177.10000000000002</v>
      </c>
      <c r="AM4" s="14" t="s">
        <v>876</v>
      </c>
      <c r="AN4" s="14" t="s">
        <v>821</v>
      </c>
      <c r="AO4">
        <v>169.4</v>
      </c>
      <c r="AP4" s="14" t="s">
        <v>876</v>
      </c>
      <c r="AQ4" s="14" t="s">
        <v>821</v>
      </c>
      <c r="AR4">
        <v>184.8</v>
      </c>
      <c r="AS4" s="14" t="s">
        <v>876</v>
      </c>
      <c r="AT4" s="14" t="s">
        <v>821</v>
      </c>
      <c r="AU4">
        <v>192.50000000000003</v>
      </c>
      <c r="AV4" s="14" t="s">
        <v>876</v>
      </c>
      <c r="AW4" s="14" t="s">
        <v>821</v>
      </c>
      <c r="AX4">
        <v>200.20000000000002</v>
      </c>
      <c r="AY4" s="14" t="s">
        <v>876</v>
      </c>
      <c r="AZ4" s="14" t="s">
        <v>821</v>
      </c>
      <c r="BA4">
        <v>215.60000000000002</v>
      </c>
      <c r="BB4" s="14" t="s">
        <v>876</v>
      </c>
      <c r="BC4" s="14" t="s">
        <v>821</v>
      </c>
      <c r="BD4">
        <v>200.20000000000002</v>
      </c>
      <c r="BE4" s="14" t="s">
        <v>876</v>
      </c>
      <c r="BF4" s="14" t="s">
        <v>821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3">
      <c r="A5" s="12">
        <f>VLOOKUP($C5,[1]MATIERES!$A$2:$K$379,11,0)</f>
        <v>58</v>
      </c>
      <c r="B5" t="s">
        <v>327</v>
      </c>
      <c r="C5" t="s">
        <v>373</v>
      </c>
      <c r="D5" t="s">
        <v>47</v>
      </c>
      <c r="E5">
        <v>9.02</v>
      </c>
      <c r="F5" s="14" t="s">
        <v>833</v>
      </c>
      <c r="G5" s="14" t="s">
        <v>821</v>
      </c>
      <c r="H5">
        <v>11</v>
      </c>
      <c r="I5" s="14" t="s">
        <v>833</v>
      </c>
      <c r="J5" s="14" t="s">
        <v>821</v>
      </c>
      <c r="K5">
        <v>13.200000000000001</v>
      </c>
      <c r="L5" s="14" t="s">
        <v>833</v>
      </c>
      <c r="M5" s="14" t="s">
        <v>821</v>
      </c>
      <c r="N5">
        <v>14.3</v>
      </c>
      <c r="O5" s="14" t="s">
        <v>833</v>
      </c>
      <c r="P5" s="14" t="s">
        <v>821</v>
      </c>
      <c r="Q5">
        <v>15.400000000000002</v>
      </c>
      <c r="R5" s="14" t="s">
        <v>833</v>
      </c>
      <c r="S5" s="14" t="s">
        <v>821</v>
      </c>
      <c r="T5">
        <v>16.5</v>
      </c>
      <c r="U5" s="14" t="s">
        <v>833</v>
      </c>
      <c r="V5" s="14" t="s">
        <v>821</v>
      </c>
      <c r="W5">
        <v>17.600000000000001</v>
      </c>
      <c r="X5" s="14" t="s">
        <v>833</v>
      </c>
      <c r="Y5" s="14" t="s">
        <v>821</v>
      </c>
      <c r="Z5">
        <v>18.700000000000003</v>
      </c>
      <c r="AA5" s="14" t="s">
        <v>833</v>
      </c>
      <c r="AB5" s="14" t="s">
        <v>821</v>
      </c>
      <c r="AC5">
        <v>19.8</v>
      </c>
      <c r="AD5" s="14" t="s">
        <v>833</v>
      </c>
      <c r="AE5" s="14" t="s">
        <v>821</v>
      </c>
      <c r="AF5">
        <v>22</v>
      </c>
      <c r="AG5" s="14" t="s">
        <v>833</v>
      </c>
      <c r="AH5" s="14" t="s">
        <v>821</v>
      </c>
      <c r="AI5">
        <v>24.200000000000003</v>
      </c>
      <c r="AJ5" s="14" t="s">
        <v>833</v>
      </c>
      <c r="AK5" s="14" t="s">
        <v>821</v>
      </c>
      <c r="AL5">
        <v>25.3</v>
      </c>
      <c r="AM5" s="14" t="s">
        <v>833</v>
      </c>
      <c r="AN5" s="14" t="s">
        <v>821</v>
      </c>
      <c r="AO5">
        <v>24.200000000000003</v>
      </c>
      <c r="AP5" s="14" t="s">
        <v>833</v>
      </c>
      <c r="AQ5" s="14" t="s">
        <v>821</v>
      </c>
      <c r="AR5">
        <v>26.400000000000002</v>
      </c>
      <c r="AS5" s="14" t="s">
        <v>833</v>
      </c>
      <c r="AT5" s="14" t="s">
        <v>821</v>
      </c>
      <c r="AU5">
        <v>27.500000000000004</v>
      </c>
      <c r="AV5" s="14" t="s">
        <v>833</v>
      </c>
      <c r="AW5" s="14" t="s">
        <v>821</v>
      </c>
      <c r="AX5">
        <v>28.6</v>
      </c>
      <c r="AY5" s="14" t="s">
        <v>833</v>
      </c>
      <c r="AZ5" s="14" t="s">
        <v>821</v>
      </c>
      <c r="BA5">
        <v>30.800000000000004</v>
      </c>
      <c r="BB5" s="14" t="s">
        <v>833</v>
      </c>
      <c r="BC5" s="14" t="s">
        <v>821</v>
      </c>
      <c r="BD5">
        <v>28.6</v>
      </c>
      <c r="BE5" s="14" t="s">
        <v>833</v>
      </c>
      <c r="BF5" s="14" t="s">
        <v>821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3">
      <c r="A6" s="12">
        <f>VLOOKUP($C6,[1]MATIERES!$A$2:$K$379,11,0)</f>
        <v>82</v>
      </c>
      <c r="B6" t="s">
        <v>327</v>
      </c>
      <c r="C6" t="s">
        <v>372</v>
      </c>
      <c r="D6" t="s">
        <v>8</v>
      </c>
      <c r="E6">
        <v>8.5</v>
      </c>
      <c r="F6" s="14" t="s">
        <v>854</v>
      </c>
      <c r="G6" s="14" t="s">
        <v>821</v>
      </c>
      <c r="H6">
        <v>10.3</v>
      </c>
      <c r="I6" s="14" t="s">
        <v>854</v>
      </c>
      <c r="J6" s="14" t="s">
        <v>821</v>
      </c>
      <c r="K6">
        <v>12.3</v>
      </c>
      <c r="L6" s="14" t="s">
        <v>854</v>
      </c>
      <c r="M6" s="14" t="s">
        <v>821</v>
      </c>
      <c r="N6">
        <v>13.3</v>
      </c>
      <c r="O6" s="14" t="s">
        <v>854</v>
      </c>
      <c r="P6" s="14" t="s">
        <v>821</v>
      </c>
      <c r="Q6">
        <v>14.3</v>
      </c>
      <c r="R6" s="14" t="s">
        <v>854</v>
      </c>
      <c r="S6" s="14" t="s">
        <v>821</v>
      </c>
      <c r="T6">
        <v>15.3</v>
      </c>
      <c r="U6" s="14" t="s">
        <v>854</v>
      </c>
      <c r="V6" s="14" t="s">
        <v>821</v>
      </c>
      <c r="W6">
        <v>16.3</v>
      </c>
      <c r="X6" s="14" t="s">
        <v>854</v>
      </c>
      <c r="Y6" s="14" t="s">
        <v>821</v>
      </c>
      <c r="Z6">
        <v>17.3</v>
      </c>
      <c r="AA6" s="14" t="s">
        <v>854</v>
      </c>
      <c r="AB6" s="14" t="s">
        <v>821</v>
      </c>
      <c r="AC6">
        <v>18.3</v>
      </c>
      <c r="AD6" s="14" t="s">
        <v>854</v>
      </c>
      <c r="AE6" s="14" t="s">
        <v>821</v>
      </c>
      <c r="AF6">
        <v>20.3</v>
      </c>
      <c r="AG6" s="14" t="s">
        <v>854</v>
      </c>
      <c r="AH6" s="14" t="s">
        <v>821</v>
      </c>
      <c r="AI6">
        <v>22.3</v>
      </c>
      <c r="AJ6" s="14" t="s">
        <v>854</v>
      </c>
      <c r="AK6" s="14" t="s">
        <v>821</v>
      </c>
      <c r="AL6">
        <v>23.3</v>
      </c>
      <c r="AM6" s="14" t="s">
        <v>854</v>
      </c>
      <c r="AN6" s="14" t="s">
        <v>821</v>
      </c>
      <c r="AO6">
        <v>22.3</v>
      </c>
      <c r="AP6" s="14" t="s">
        <v>854</v>
      </c>
      <c r="AQ6" s="14" t="s">
        <v>821</v>
      </c>
      <c r="AR6">
        <v>24.3</v>
      </c>
      <c r="AS6" s="14" t="s">
        <v>854</v>
      </c>
      <c r="AT6" s="14" t="s">
        <v>821</v>
      </c>
      <c r="AU6">
        <v>25.3</v>
      </c>
      <c r="AV6" s="14" t="s">
        <v>854</v>
      </c>
      <c r="AW6" s="14" t="s">
        <v>821</v>
      </c>
      <c r="AX6">
        <v>26.3</v>
      </c>
      <c r="AY6" s="14" t="s">
        <v>854</v>
      </c>
      <c r="AZ6" s="14" t="s">
        <v>821</v>
      </c>
      <c r="BA6">
        <v>28.3</v>
      </c>
      <c r="BB6" s="14" t="s">
        <v>854</v>
      </c>
      <c r="BC6" s="14" t="s">
        <v>821</v>
      </c>
      <c r="BD6">
        <v>26.3</v>
      </c>
      <c r="BE6" s="14" t="s">
        <v>854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3">
      <c r="A7" s="12">
        <f>VLOOKUP($C7,[1]MATIERES!$A$2:$K$379,11,0)</f>
        <v>90</v>
      </c>
      <c r="B7" t="s">
        <v>327</v>
      </c>
      <c r="C7" t="s">
        <v>374</v>
      </c>
      <c r="D7" t="s">
        <v>47</v>
      </c>
      <c r="E7">
        <v>14.76</v>
      </c>
      <c r="F7" s="14" t="s">
        <v>882</v>
      </c>
      <c r="G7" s="14" t="s">
        <v>821</v>
      </c>
      <c r="H7">
        <v>18</v>
      </c>
      <c r="I7" s="14" t="s">
        <v>877</v>
      </c>
      <c r="J7" s="14" t="s">
        <v>821</v>
      </c>
      <c r="K7">
        <v>21.6</v>
      </c>
      <c r="L7" s="14" t="s">
        <v>877</v>
      </c>
      <c r="M7" s="14" t="s">
        <v>821</v>
      </c>
      <c r="N7">
        <v>23.400000000000002</v>
      </c>
      <c r="O7" s="14" t="s">
        <v>877</v>
      </c>
      <c r="P7" s="14" t="s">
        <v>821</v>
      </c>
      <c r="Q7">
        <v>25.2</v>
      </c>
      <c r="R7" s="14" t="s">
        <v>877</v>
      </c>
      <c r="S7" s="14" t="s">
        <v>821</v>
      </c>
      <c r="T7">
        <v>27</v>
      </c>
      <c r="U7" s="14" t="s">
        <v>877</v>
      </c>
      <c r="V7" s="14" t="s">
        <v>821</v>
      </c>
      <c r="W7">
        <v>28.8</v>
      </c>
      <c r="X7" s="14" t="s">
        <v>877</v>
      </c>
      <c r="Y7" s="14" t="s">
        <v>821</v>
      </c>
      <c r="Z7">
        <v>30.6</v>
      </c>
      <c r="AA7" s="14" t="s">
        <v>877</v>
      </c>
      <c r="AB7" s="14" t="s">
        <v>821</v>
      </c>
      <c r="AC7">
        <v>32.4</v>
      </c>
      <c r="AD7" s="14" t="s">
        <v>877</v>
      </c>
      <c r="AE7" s="14" t="s">
        <v>821</v>
      </c>
      <c r="AF7">
        <v>36</v>
      </c>
      <c r="AG7" s="14" t="s">
        <v>877</v>
      </c>
      <c r="AH7" s="14" t="s">
        <v>821</v>
      </c>
      <c r="AI7">
        <v>39.6</v>
      </c>
      <c r="AJ7" s="14" t="s">
        <v>877</v>
      </c>
      <c r="AK7" s="14" t="s">
        <v>821</v>
      </c>
      <c r="AL7">
        <v>41.4</v>
      </c>
      <c r="AM7" s="14" t="s">
        <v>877</v>
      </c>
      <c r="AN7" s="14" t="s">
        <v>821</v>
      </c>
      <c r="AO7">
        <v>39.6</v>
      </c>
      <c r="AP7" s="14" t="s">
        <v>877</v>
      </c>
      <c r="AQ7" s="14" t="s">
        <v>821</v>
      </c>
      <c r="AR7">
        <v>43.2</v>
      </c>
      <c r="AS7" s="14" t="s">
        <v>877</v>
      </c>
      <c r="AT7" s="14" t="s">
        <v>821</v>
      </c>
      <c r="AU7">
        <v>45</v>
      </c>
      <c r="AV7" s="14" t="s">
        <v>877</v>
      </c>
      <c r="AW7" s="14" t="s">
        <v>821</v>
      </c>
      <c r="AX7">
        <v>46.800000000000004</v>
      </c>
      <c r="AY7" s="14" t="s">
        <v>877</v>
      </c>
      <c r="AZ7" s="14" t="s">
        <v>821</v>
      </c>
      <c r="BA7">
        <v>50.4</v>
      </c>
      <c r="BB7" s="14" t="s">
        <v>877</v>
      </c>
      <c r="BC7" s="14" t="s">
        <v>821</v>
      </c>
      <c r="BD7">
        <v>46.800000000000004</v>
      </c>
      <c r="BE7" s="14" t="s">
        <v>877</v>
      </c>
      <c r="BF7" s="14" t="s">
        <v>821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3">
      <c r="A8" s="12">
        <f>VLOOKUP($C8,[1]MATIERES!$A$2:$K$379,11,0)</f>
        <v>376</v>
      </c>
      <c r="B8" t="s">
        <v>327</v>
      </c>
      <c r="C8" t="s">
        <v>283</v>
      </c>
      <c r="D8" t="s">
        <v>317</v>
      </c>
      <c r="E8">
        <v>1.0495999999999999</v>
      </c>
      <c r="F8" s="14" t="s">
        <v>879</v>
      </c>
      <c r="G8" s="14" t="s">
        <v>821</v>
      </c>
      <c r="H8">
        <v>1.2800000000000002</v>
      </c>
      <c r="I8" s="14" t="s">
        <v>879</v>
      </c>
      <c r="J8" s="14" t="s">
        <v>821</v>
      </c>
      <c r="K8">
        <v>1.536</v>
      </c>
      <c r="L8" s="14" t="s">
        <v>879</v>
      </c>
      <c r="M8" s="14" t="s">
        <v>821</v>
      </c>
      <c r="N8">
        <v>1.6640000000000001</v>
      </c>
      <c r="O8" s="14" t="s">
        <v>879</v>
      </c>
      <c r="P8" s="14" t="s">
        <v>821</v>
      </c>
      <c r="Q8">
        <v>1.7920000000000003</v>
      </c>
      <c r="R8" s="14" t="s">
        <v>879</v>
      </c>
      <c r="S8" s="14" t="s">
        <v>821</v>
      </c>
      <c r="T8">
        <v>1.92</v>
      </c>
      <c r="U8" s="14" t="s">
        <v>879</v>
      </c>
      <c r="V8" s="14" t="s">
        <v>821</v>
      </c>
      <c r="W8">
        <v>2.048</v>
      </c>
      <c r="X8" s="14" t="s">
        <v>879</v>
      </c>
      <c r="Y8" s="14" t="s">
        <v>821</v>
      </c>
      <c r="Z8">
        <v>2.1760000000000002</v>
      </c>
      <c r="AA8" s="14" t="s">
        <v>879</v>
      </c>
      <c r="AB8" s="14" t="s">
        <v>821</v>
      </c>
      <c r="AC8">
        <v>2.3039999999999998</v>
      </c>
      <c r="AD8" s="14" t="s">
        <v>879</v>
      </c>
      <c r="AE8" s="14" t="s">
        <v>821</v>
      </c>
      <c r="AF8">
        <v>2.5600000000000005</v>
      </c>
      <c r="AG8" s="14" t="s">
        <v>879</v>
      </c>
      <c r="AH8" s="14" t="s">
        <v>821</v>
      </c>
      <c r="AI8">
        <v>2.8160000000000003</v>
      </c>
      <c r="AJ8" s="14" t="s">
        <v>879</v>
      </c>
      <c r="AK8" s="14" t="s">
        <v>821</v>
      </c>
      <c r="AL8">
        <v>2.9440000000000004</v>
      </c>
      <c r="AM8" s="14" t="s">
        <v>879</v>
      </c>
      <c r="AN8" s="14" t="s">
        <v>821</v>
      </c>
      <c r="AO8">
        <v>2.8160000000000003</v>
      </c>
      <c r="AP8" s="14" t="s">
        <v>879</v>
      </c>
      <c r="AQ8" s="14" t="s">
        <v>821</v>
      </c>
      <c r="AR8">
        <v>3.0720000000000001</v>
      </c>
      <c r="AS8" s="14" t="s">
        <v>879</v>
      </c>
      <c r="AT8" s="14" t="s">
        <v>821</v>
      </c>
      <c r="AU8">
        <v>3.2</v>
      </c>
      <c r="AV8" s="14" t="s">
        <v>879</v>
      </c>
      <c r="AW8" s="14" t="s">
        <v>821</v>
      </c>
      <c r="AX8">
        <v>3.3280000000000003</v>
      </c>
      <c r="AY8" s="14" t="s">
        <v>879</v>
      </c>
      <c r="AZ8" s="14" t="s">
        <v>821</v>
      </c>
      <c r="BA8">
        <v>3.5840000000000005</v>
      </c>
      <c r="BB8" s="14" t="s">
        <v>879</v>
      </c>
      <c r="BC8" s="14" t="s">
        <v>821</v>
      </c>
      <c r="BD8">
        <v>3.3280000000000003</v>
      </c>
      <c r="BE8" s="14" t="s">
        <v>879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3">
      <c r="A9" s="12">
        <f>VLOOKUP($C9,[1]MATIERES!$A$2:$K$379,11,0)</f>
        <v>61</v>
      </c>
      <c r="B9" t="s">
        <v>327</v>
      </c>
      <c r="C9" t="s">
        <v>375</v>
      </c>
      <c r="D9" t="s">
        <v>47</v>
      </c>
      <c r="E9">
        <v>1.6</v>
      </c>
      <c r="F9" s="14" t="s">
        <v>878</v>
      </c>
      <c r="G9" s="14" t="s">
        <v>857</v>
      </c>
      <c r="H9">
        <v>2</v>
      </c>
      <c r="I9" s="14" t="s">
        <v>878</v>
      </c>
      <c r="J9" s="14" t="s">
        <v>857</v>
      </c>
      <c r="K9">
        <v>2</v>
      </c>
      <c r="L9" s="14" t="s">
        <v>878</v>
      </c>
      <c r="M9" s="14" t="s">
        <v>857</v>
      </c>
      <c r="N9">
        <v>2.5</v>
      </c>
      <c r="O9" s="14" t="s">
        <v>878</v>
      </c>
      <c r="P9" s="14" t="s">
        <v>857</v>
      </c>
      <c r="Q9">
        <v>3</v>
      </c>
      <c r="R9" s="14" t="s">
        <v>878</v>
      </c>
      <c r="S9" s="14" t="s">
        <v>857</v>
      </c>
      <c r="T9">
        <v>3.5</v>
      </c>
      <c r="U9" s="14" t="s">
        <v>878</v>
      </c>
      <c r="V9" s="14" t="s">
        <v>857</v>
      </c>
      <c r="W9">
        <v>4</v>
      </c>
      <c r="X9" s="14" t="s">
        <v>878</v>
      </c>
      <c r="Y9" s="14" t="s">
        <v>857</v>
      </c>
      <c r="Z9">
        <v>4</v>
      </c>
      <c r="AA9" s="14" t="s">
        <v>878</v>
      </c>
      <c r="AB9" s="14" t="s">
        <v>857</v>
      </c>
      <c r="AC9">
        <v>4</v>
      </c>
      <c r="AD9" s="14" t="s">
        <v>878</v>
      </c>
      <c r="AE9" s="14" t="s">
        <v>857</v>
      </c>
      <c r="AF9">
        <v>4</v>
      </c>
      <c r="AG9" s="14" t="s">
        <v>878</v>
      </c>
      <c r="AH9" s="14" t="s">
        <v>857</v>
      </c>
      <c r="AI9">
        <v>3</v>
      </c>
      <c r="AJ9" s="14" t="s">
        <v>878</v>
      </c>
      <c r="AK9" s="14" t="s">
        <v>857</v>
      </c>
      <c r="AL9">
        <v>3.5</v>
      </c>
      <c r="AM9" s="14" t="s">
        <v>878</v>
      </c>
      <c r="AN9" s="14" t="s">
        <v>857</v>
      </c>
      <c r="AO9">
        <v>4</v>
      </c>
      <c r="AP9" s="14" t="s">
        <v>878</v>
      </c>
      <c r="AQ9" s="14" t="s">
        <v>857</v>
      </c>
      <c r="AR9">
        <v>4</v>
      </c>
      <c r="AS9" s="14" t="s">
        <v>878</v>
      </c>
      <c r="AT9" s="14" t="s">
        <v>857</v>
      </c>
      <c r="AU9">
        <v>4.5</v>
      </c>
      <c r="AV9" s="14" t="s">
        <v>878</v>
      </c>
      <c r="AW9" s="14" t="s">
        <v>857</v>
      </c>
      <c r="AX9">
        <v>4</v>
      </c>
      <c r="AY9" s="14" t="s">
        <v>878</v>
      </c>
      <c r="AZ9" s="14" t="s">
        <v>857</v>
      </c>
      <c r="BA9">
        <v>4</v>
      </c>
      <c r="BB9" s="14" t="s">
        <v>878</v>
      </c>
      <c r="BC9" s="14" t="s">
        <v>857</v>
      </c>
      <c r="BD9">
        <v>5</v>
      </c>
      <c r="BE9" s="14" t="s">
        <v>878</v>
      </c>
      <c r="BF9" s="14" t="s">
        <v>857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17</v>
      </c>
      <c r="B11" t="s">
        <v>330</v>
      </c>
      <c r="C11" t="s">
        <v>39</v>
      </c>
      <c r="D11" t="s">
        <v>8</v>
      </c>
      <c r="E11">
        <v>16.399999999999999</v>
      </c>
      <c r="F11" s="14" t="s">
        <v>855</v>
      </c>
      <c r="G11" s="14" t="s">
        <v>821</v>
      </c>
      <c r="H11">
        <v>20</v>
      </c>
      <c r="I11" s="14" t="s">
        <v>855</v>
      </c>
      <c r="J11" s="14" t="s">
        <v>821</v>
      </c>
      <c r="K11">
        <v>24</v>
      </c>
      <c r="L11" s="14" t="s">
        <v>855</v>
      </c>
      <c r="M11" s="14" t="s">
        <v>821</v>
      </c>
      <c r="N11">
        <v>26</v>
      </c>
      <c r="O11" s="14" t="s">
        <v>855</v>
      </c>
      <c r="P11" s="14" t="s">
        <v>821</v>
      </c>
      <c r="Q11">
        <v>28</v>
      </c>
      <c r="R11" s="14" t="s">
        <v>855</v>
      </c>
      <c r="S11" s="14" t="s">
        <v>821</v>
      </c>
      <c r="T11">
        <v>30</v>
      </c>
      <c r="U11" s="14" t="s">
        <v>855</v>
      </c>
      <c r="V11" s="14" t="s">
        <v>821</v>
      </c>
      <c r="W11">
        <v>32</v>
      </c>
      <c r="X11" s="14" t="s">
        <v>855</v>
      </c>
      <c r="Y11" s="14" t="s">
        <v>821</v>
      </c>
      <c r="Z11">
        <v>34</v>
      </c>
      <c r="AA11" s="14" t="s">
        <v>855</v>
      </c>
      <c r="AB11" s="14" t="s">
        <v>821</v>
      </c>
      <c r="AC11">
        <v>36</v>
      </c>
      <c r="AD11" s="14" t="s">
        <v>855</v>
      </c>
      <c r="AE11" s="14" t="s">
        <v>821</v>
      </c>
      <c r="AF11">
        <v>40</v>
      </c>
      <c r="AG11" s="14" t="s">
        <v>855</v>
      </c>
      <c r="AH11" s="14" t="s">
        <v>821</v>
      </c>
      <c r="AI11">
        <v>44</v>
      </c>
      <c r="AJ11" s="14" t="s">
        <v>855</v>
      </c>
      <c r="AK11" s="14" t="s">
        <v>821</v>
      </c>
      <c r="AL11">
        <v>46</v>
      </c>
      <c r="AM11" s="14" t="s">
        <v>855</v>
      </c>
      <c r="AN11" s="14" t="s">
        <v>821</v>
      </c>
      <c r="AO11">
        <v>44</v>
      </c>
      <c r="AP11" s="14" t="s">
        <v>855</v>
      </c>
      <c r="AQ11" s="14" t="s">
        <v>821</v>
      </c>
      <c r="AR11">
        <v>48</v>
      </c>
      <c r="AS11" s="14" t="s">
        <v>855</v>
      </c>
      <c r="AT11" s="14" t="s">
        <v>821</v>
      </c>
      <c r="AU11">
        <v>50</v>
      </c>
      <c r="AV11" s="14" t="s">
        <v>855</v>
      </c>
      <c r="AW11" s="14" t="s">
        <v>821</v>
      </c>
      <c r="AX11">
        <v>52</v>
      </c>
      <c r="AY11" s="14" t="s">
        <v>855</v>
      </c>
      <c r="AZ11" s="14" t="s">
        <v>821</v>
      </c>
      <c r="BA11">
        <v>56</v>
      </c>
      <c r="BB11" s="14" t="s">
        <v>855</v>
      </c>
      <c r="BC11" s="14" t="s">
        <v>821</v>
      </c>
      <c r="BD11">
        <v>52</v>
      </c>
      <c r="BE11" s="14" t="s">
        <v>855</v>
      </c>
      <c r="BF11" s="14" t="s">
        <v>821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3">
      <c r="A12" s="12">
        <f>VLOOKUP($C12,[1]ATELIER!$A$2:$K$291,11,0)</f>
        <v>24</v>
      </c>
      <c r="B12" t="s">
        <v>330</v>
      </c>
      <c r="C12" t="s">
        <v>56</v>
      </c>
      <c r="D12" t="s">
        <v>8</v>
      </c>
      <c r="E12">
        <v>44.28</v>
      </c>
      <c r="F12" s="14" t="s">
        <v>880</v>
      </c>
      <c r="G12" s="14" t="s">
        <v>821</v>
      </c>
      <c r="H12">
        <v>54</v>
      </c>
      <c r="I12" s="14" t="s">
        <v>880</v>
      </c>
      <c r="J12" s="14" t="s">
        <v>821</v>
      </c>
      <c r="K12">
        <v>64.800000000000011</v>
      </c>
      <c r="L12" s="14" t="s">
        <v>880</v>
      </c>
      <c r="M12" s="14" t="s">
        <v>821</v>
      </c>
      <c r="N12">
        <v>70.2</v>
      </c>
      <c r="O12" s="14" t="s">
        <v>880</v>
      </c>
      <c r="P12" s="14" t="s">
        <v>821</v>
      </c>
      <c r="Q12">
        <v>75.599999999999994</v>
      </c>
      <c r="R12" s="14" t="s">
        <v>880</v>
      </c>
      <c r="S12" s="14" t="s">
        <v>821</v>
      </c>
      <c r="T12">
        <v>81</v>
      </c>
      <c r="U12" s="14" t="s">
        <v>880</v>
      </c>
      <c r="V12" s="14" t="s">
        <v>821</v>
      </c>
      <c r="W12">
        <v>86.4</v>
      </c>
      <c r="X12" s="14" t="s">
        <v>880</v>
      </c>
      <c r="Y12" s="14" t="s">
        <v>821</v>
      </c>
      <c r="Z12">
        <v>91.800000000000011</v>
      </c>
      <c r="AA12" s="14" t="s">
        <v>880</v>
      </c>
      <c r="AB12" s="14" t="s">
        <v>821</v>
      </c>
      <c r="AC12">
        <v>97.199999999999989</v>
      </c>
      <c r="AD12" s="14" t="s">
        <v>880</v>
      </c>
      <c r="AE12" s="14" t="s">
        <v>821</v>
      </c>
      <c r="AF12">
        <v>108</v>
      </c>
      <c r="AG12" s="14" t="s">
        <v>880</v>
      </c>
      <c r="AH12" s="14" t="s">
        <v>821</v>
      </c>
      <c r="AI12">
        <v>118.80000000000001</v>
      </c>
      <c r="AJ12" s="14" t="s">
        <v>880</v>
      </c>
      <c r="AK12" s="14" t="s">
        <v>821</v>
      </c>
      <c r="AL12">
        <v>124.19999999999999</v>
      </c>
      <c r="AM12" s="14" t="s">
        <v>880</v>
      </c>
      <c r="AN12" s="14" t="s">
        <v>821</v>
      </c>
      <c r="AO12">
        <v>118.80000000000001</v>
      </c>
      <c r="AP12" s="14" t="s">
        <v>880</v>
      </c>
      <c r="AQ12" s="14" t="s">
        <v>821</v>
      </c>
      <c r="AR12">
        <v>129.60000000000002</v>
      </c>
      <c r="AS12" s="14" t="s">
        <v>880</v>
      </c>
      <c r="AT12" s="14" t="s">
        <v>821</v>
      </c>
      <c r="AU12">
        <v>135</v>
      </c>
      <c r="AV12" s="14" t="s">
        <v>880</v>
      </c>
      <c r="AW12" s="14" t="s">
        <v>821</v>
      </c>
      <c r="AX12">
        <v>140.4</v>
      </c>
      <c r="AY12" s="14" t="s">
        <v>880</v>
      </c>
      <c r="AZ12" s="14" t="s">
        <v>821</v>
      </c>
      <c r="BA12">
        <v>151.19999999999999</v>
      </c>
      <c r="BB12" s="14" t="s">
        <v>880</v>
      </c>
      <c r="BC12" s="14" t="s">
        <v>821</v>
      </c>
      <c r="BD12">
        <v>140.4</v>
      </c>
      <c r="BE12" s="14" t="s">
        <v>880</v>
      </c>
      <c r="BF12" s="14" t="s">
        <v>821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3">
      <c r="A13" s="12">
        <f>VLOOKUP($C13,[1]ATELIER!$A$2:$K$291,11,0)</f>
        <v>14</v>
      </c>
      <c r="B13" t="s">
        <v>330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3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VLOOKUP($C15,[1]CHANTIER!$A$2:$K$291,11,0)</f>
        <v>42</v>
      </c>
      <c r="B15" t="s">
        <v>331</v>
      </c>
      <c r="C15" t="s">
        <v>167</v>
      </c>
      <c r="D15" t="s">
        <v>47</v>
      </c>
      <c r="E15">
        <v>8.1999999999999993</v>
      </c>
      <c r="F15" s="14" t="s">
        <v>878</v>
      </c>
      <c r="G15" s="14" t="s">
        <v>821</v>
      </c>
      <c r="H15">
        <v>10</v>
      </c>
      <c r="I15" s="14" t="s">
        <v>878</v>
      </c>
      <c r="J15" s="14" t="s">
        <v>821</v>
      </c>
      <c r="K15">
        <v>12</v>
      </c>
      <c r="L15" s="14" t="s">
        <v>878</v>
      </c>
      <c r="M15" s="14" t="s">
        <v>821</v>
      </c>
      <c r="N15">
        <v>13</v>
      </c>
      <c r="O15" s="14" t="s">
        <v>878</v>
      </c>
      <c r="P15" s="14" t="s">
        <v>821</v>
      </c>
      <c r="Q15">
        <v>14</v>
      </c>
      <c r="R15" s="14" t="s">
        <v>878</v>
      </c>
      <c r="S15" s="14" t="s">
        <v>821</v>
      </c>
      <c r="T15">
        <v>15</v>
      </c>
      <c r="U15" s="14" t="s">
        <v>878</v>
      </c>
      <c r="V15" s="14" t="s">
        <v>821</v>
      </c>
      <c r="W15">
        <v>16</v>
      </c>
      <c r="X15" s="14" t="s">
        <v>878</v>
      </c>
      <c r="Y15" s="14" t="s">
        <v>821</v>
      </c>
      <c r="Z15">
        <v>17</v>
      </c>
      <c r="AA15" s="14" t="s">
        <v>878</v>
      </c>
      <c r="AB15" s="14" t="s">
        <v>821</v>
      </c>
      <c r="AC15">
        <v>18</v>
      </c>
      <c r="AD15" s="14" t="s">
        <v>878</v>
      </c>
      <c r="AE15" s="14" t="s">
        <v>821</v>
      </c>
      <c r="AF15">
        <v>20</v>
      </c>
      <c r="AG15" s="14" t="s">
        <v>878</v>
      </c>
      <c r="AH15" s="14" t="s">
        <v>821</v>
      </c>
      <c r="AI15">
        <v>22</v>
      </c>
      <c r="AJ15" s="14" t="s">
        <v>878</v>
      </c>
      <c r="AK15" s="14" t="s">
        <v>821</v>
      </c>
      <c r="AL15">
        <v>23</v>
      </c>
      <c r="AM15" s="14" t="s">
        <v>878</v>
      </c>
      <c r="AN15" s="14" t="s">
        <v>821</v>
      </c>
      <c r="AO15">
        <v>22</v>
      </c>
      <c r="AP15" s="14" t="s">
        <v>878</v>
      </c>
      <c r="AQ15" s="14" t="s">
        <v>821</v>
      </c>
      <c r="AR15">
        <v>24</v>
      </c>
      <c r="AS15" s="14" t="s">
        <v>878</v>
      </c>
      <c r="AT15" s="14" t="s">
        <v>821</v>
      </c>
      <c r="AU15">
        <v>25</v>
      </c>
      <c r="AV15" s="14" t="s">
        <v>878</v>
      </c>
      <c r="AW15" s="14" t="s">
        <v>821</v>
      </c>
      <c r="AX15">
        <v>26</v>
      </c>
      <c r="AY15" s="14" t="s">
        <v>878</v>
      </c>
      <c r="AZ15" s="14" t="s">
        <v>821</v>
      </c>
      <c r="BA15">
        <v>28</v>
      </c>
      <c r="BB15" s="14" t="s">
        <v>878</v>
      </c>
      <c r="BC15" s="14" t="s">
        <v>821</v>
      </c>
      <c r="BD15">
        <v>26</v>
      </c>
      <c r="BE15" s="14" t="s">
        <v>878</v>
      </c>
      <c r="BF15" s="14" t="s">
        <v>821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3">
      <c r="A16" s="12">
        <f>VLOOKUP($C16,[1]CHANTIER!$A$2:$K$291,11,0)</f>
        <v>47</v>
      </c>
      <c r="B16" t="s">
        <v>331</v>
      </c>
      <c r="C16" t="s">
        <v>176</v>
      </c>
      <c r="D16" t="s">
        <v>47</v>
      </c>
      <c r="E16">
        <v>8.1999999999999993</v>
      </c>
      <c r="F16" s="14" t="s">
        <v>878</v>
      </c>
      <c r="G16" s="14" t="s">
        <v>821</v>
      </c>
      <c r="H16">
        <v>10</v>
      </c>
      <c r="I16" s="14" t="s">
        <v>878</v>
      </c>
      <c r="J16" s="14" t="s">
        <v>821</v>
      </c>
      <c r="K16">
        <v>12</v>
      </c>
      <c r="L16" s="14" t="s">
        <v>878</v>
      </c>
      <c r="M16" s="14" t="s">
        <v>821</v>
      </c>
      <c r="N16">
        <v>13</v>
      </c>
      <c r="O16" s="14" t="s">
        <v>878</v>
      </c>
      <c r="P16" s="14" t="s">
        <v>821</v>
      </c>
      <c r="Q16">
        <v>14</v>
      </c>
      <c r="R16" s="14" t="s">
        <v>878</v>
      </c>
      <c r="S16" s="14" t="s">
        <v>821</v>
      </c>
      <c r="T16">
        <v>15</v>
      </c>
      <c r="U16" s="14" t="s">
        <v>878</v>
      </c>
      <c r="V16" s="14" t="s">
        <v>821</v>
      </c>
      <c r="W16">
        <v>16</v>
      </c>
      <c r="X16" s="14" t="s">
        <v>878</v>
      </c>
      <c r="Y16" s="14" t="s">
        <v>821</v>
      </c>
      <c r="Z16">
        <v>17</v>
      </c>
      <c r="AA16" s="14" t="s">
        <v>878</v>
      </c>
      <c r="AB16" s="14" t="s">
        <v>821</v>
      </c>
      <c r="AC16">
        <v>18</v>
      </c>
      <c r="AD16" s="14" t="s">
        <v>878</v>
      </c>
      <c r="AE16" s="14" t="s">
        <v>821</v>
      </c>
      <c r="AF16">
        <v>20</v>
      </c>
      <c r="AG16" s="14" t="s">
        <v>878</v>
      </c>
      <c r="AH16" s="14" t="s">
        <v>821</v>
      </c>
      <c r="AI16">
        <v>22</v>
      </c>
      <c r="AJ16" s="14" t="s">
        <v>878</v>
      </c>
      <c r="AK16" s="14" t="s">
        <v>821</v>
      </c>
      <c r="AL16">
        <v>23</v>
      </c>
      <c r="AM16" s="14" t="s">
        <v>878</v>
      </c>
      <c r="AN16" s="14" t="s">
        <v>821</v>
      </c>
      <c r="AO16">
        <v>22</v>
      </c>
      <c r="AP16" s="14" t="s">
        <v>878</v>
      </c>
      <c r="AQ16" s="14" t="s">
        <v>821</v>
      </c>
      <c r="AR16">
        <v>24</v>
      </c>
      <c r="AS16" s="14" t="s">
        <v>878</v>
      </c>
      <c r="AT16" s="14" t="s">
        <v>821</v>
      </c>
      <c r="AU16">
        <v>25</v>
      </c>
      <c r="AV16" s="14" t="s">
        <v>878</v>
      </c>
      <c r="AW16" s="14" t="s">
        <v>821</v>
      </c>
      <c r="AX16">
        <v>26</v>
      </c>
      <c r="AY16" s="14" t="s">
        <v>878</v>
      </c>
      <c r="AZ16" s="14" t="s">
        <v>821</v>
      </c>
      <c r="BA16">
        <v>28</v>
      </c>
      <c r="BB16" s="14" t="s">
        <v>878</v>
      </c>
      <c r="BC16" s="14" t="s">
        <v>821</v>
      </c>
      <c r="BD16">
        <v>26</v>
      </c>
      <c r="BE16" s="14" t="s">
        <v>878</v>
      </c>
      <c r="BF16" s="14" t="s">
        <v>821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3">
      <c r="A17" s="12">
        <f>VLOOKUP($C17,[1]CHANTIER!$A$2:$K$291,11,0)</f>
        <v>40</v>
      </c>
      <c r="B17" t="s">
        <v>331</v>
      </c>
      <c r="C17" t="s">
        <v>163</v>
      </c>
      <c r="D17" t="s">
        <v>47</v>
      </c>
      <c r="E17">
        <v>8.5</v>
      </c>
      <c r="F17" s="14" t="s">
        <v>854</v>
      </c>
      <c r="G17" s="14" t="s">
        <v>821</v>
      </c>
      <c r="H17">
        <v>10.3</v>
      </c>
      <c r="I17" s="14" t="s">
        <v>854</v>
      </c>
      <c r="J17" s="14" t="s">
        <v>821</v>
      </c>
      <c r="K17">
        <v>12.3</v>
      </c>
      <c r="L17" s="14" t="s">
        <v>854</v>
      </c>
      <c r="M17" s="14" t="s">
        <v>821</v>
      </c>
      <c r="N17">
        <v>13.3</v>
      </c>
      <c r="O17" s="14" t="s">
        <v>854</v>
      </c>
      <c r="P17" s="14" t="s">
        <v>821</v>
      </c>
      <c r="Q17">
        <v>14.3</v>
      </c>
      <c r="R17" s="14" t="s">
        <v>854</v>
      </c>
      <c r="S17" s="14" t="s">
        <v>821</v>
      </c>
      <c r="T17">
        <v>15.3</v>
      </c>
      <c r="U17" s="14" t="s">
        <v>854</v>
      </c>
      <c r="V17" s="14" t="s">
        <v>821</v>
      </c>
      <c r="W17">
        <v>16.3</v>
      </c>
      <c r="X17" s="14" t="s">
        <v>854</v>
      </c>
      <c r="Y17" s="14" t="s">
        <v>821</v>
      </c>
      <c r="Z17">
        <v>17.3</v>
      </c>
      <c r="AA17" s="14" t="s">
        <v>854</v>
      </c>
      <c r="AB17" s="14" t="s">
        <v>821</v>
      </c>
      <c r="AC17">
        <v>18.3</v>
      </c>
      <c r="AD17" s="14" t="s">
        <v>854</v>
      </c>
      <c r="AE17" s="14" t="s">
        <v>821</v>
      </c>
      <c r="AF17">
        <v>20.3</v>
      </c>
      <c r="AG17" s="14" t="s">
        <v>854</v>
      </c>
      <c r="AH17" s="14" t="s">
        <v>821</v>
      </c>
      <c r="AI17">
        <v>22.3</v>
      </c>
      <c r="AJ17" s="14" t="s">
        <v>854</v>
      </c>
      <c r="AK17" s="14" t="s">
        <v>821</v>
      </c>
      <c r="AL17">
        <v>23.3</v>
      </c>
      <c r="AM17" s="14" t="s">
        <v>854</v>
      </c>
      <c r="AN17" s="14" t="s">
        <v>821</v>
      </c>
      <c r="AO17">
        <v>22.3</v>
      </c>
      <c r="AP17" s="14" t="s">
        <v>854</v>
      </c>
      <c r="AQ17" s="14" t="s">
        <v>821</v>
      </c>
      <c r="AR17">
        <v>24.3</v>
      </c>
      <c r="AS17" s="14" t="s">
        <v>854</v>
      </c>
      <c r="AT17" s="14" t="s">
        <v>821</v>
      </c>
      <c r="AU17">
        <v>25.3</v>
      </c>
      <c r="AV17" s="14" t="s">
        <v>854</v>
      </c>
      <c r="AW17" s="14" t="s">
        <v>821</v>
      </c>
      <c r="AX17">
        <v>26.3</v>
      </c>
      <c r="AY17" s="14" t="s">
        <v>854</v>
      </c>
      <c r="AZ17" s="14" t="s">
        <v>821</v>
      </c>
      <c r="BA17">
        <v>28.3</v>
      </c>
      <c r="BB17" s="14" t="s">
        <v>854</v>
      </c>
      <c r="BC17" s="14" t="s">
        <v>821</v>
      </c>
      <c r="BD17">
        <v>26.3</v>
      </c>
      <c r="BE17" s="14" t="s">
        <v>854</v>
      </c>
      <c r="BF17" s="14" t="s">
        <v>821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3">
      <c r="A18" s="12">
        <f>VLOOKUP($C18,[1]CHANTIER!$A$2:$K$291,11,0)</f>
        <v>51</v>
      </c>
      <c r="B18" t="s">
        <v>331</v>
      </c>
      <c r="C18" t="s">
        <v>185</v>
      </c>
      <c r="D18" t="s">
        <v>8</v>
      </c>
      <c r="E18">
        <v>3.69</v>
      </c>
      <c r="F18" s="14" t="s">
        <v>881</v>
      </c>
      <c r="G18" s="14" t="s">
        <v>821</v>
      </c>
      <c r="H18">
        <v>4.5</v>
      </c>
      <c r="I18" s="14" t="s">
        <v>881</v>
      </c>
      <c r="J18" s="14" t="s">
        <v>821</v>
      </c>
      <c r="K18">
        <v>5.4</v>
      </c>
      <c r="L18" s="14" t="s">
        <v>881</v>
      </c>
      <c r="M18" s="14" t="s">
        <v>821</v>
      </c>
      <c r="N18">
        <v>5.8500000000000005</v>
      </c>
      <c r="O18" s="14" t="s">
        <v>881</v>
      </c>
      <c r="P18" s="14" t="s">
        <v>821</v>
      </c>
      <c r="Q18">
        <v>6.3</v>
      </c>
      <c r="R18" s="14" t="s">
        <v>881</v>
      </c>
      <c r="S18" s="14" t="s">
        <v>821</v>
      </c>
      <c r="T18">
        <v>6.75</v>
      </c>
      <c r="U18" s="14" t="s">
        <v>881</v>
      </c>
      <c r="V18" s="14" t="s">
        <v>821</v>
      </c>
      <c r="W18">
        <v>7.2</v>
      </c>
      <c r="X18" s="14" t="s">
        <v>881</v>
      </c>
      <c r="Y18" s="14" t="s">
        <v>821</v>
      </c>
      <c r="Z18">
        <v>7.65</v>
      </c>
      <c r="AA18" s="14" t="s">
        <v>881</v>
      </c>
      <c r="AB18" s="14" t="s">
        <v>821</v>
      </c>
      <c r="AC18">
        <v>8.1</v>
      </c>
      <c r="AD18" s="14" t="s">
        <v>881</v>
      </c>
      <c r="AE18" s="14" t="s">
        <v>821</v>
      </c>
      <c r="AF18">
        <v>9</v>
      </c>
      <c r="AG18" s="14" t="s">
        <v>881</v>
      </c>
      <c r="AH18" s="14" t="s">
        <v>821</v>
      </c>
      <c r="AI18">
        <v>9.9</v>
      </c>
      <c r="AJ18" s="14" t="s">
        <v>881</v>
      </c>
      <c r="AK18" s="14" t="s">
        <v>821</v>
      </c>
      <c r="AL18">
        <v>10.35</v>
      </c>
      <c r="AM18" s="14" t="s">
        <v>881</v>
      </c>
      <c r="AN18" s="14" t="s">
        <v>821</v>
      </c>
      <c r="AO18">
        <v>9.9</v>
      </c>
      <c r="AP18" s="14" t="s">
        <v>881</v>
      </c>
      <c r="AQ18" s="14" t="s">
        <v>821</v>
      </c>
      <c r="AR18">
        <v>10.8</v>
      </c>
      <c r="AS18" s="14" t="s">
        <v>881</v>
      </c>
      <c r="AT18" s="14" t="s">
        <v>821</v>
      </c>
      <c r="AU18">
        <v>11.25</v>
      </c>
      <c r="AV18" s="14" t="s">
        <v>881</v>
      </c>
      <c r="AW18" s="14" t="s">
        <v>821</v>
      </c>
      <c r="AX18">
        <v>11.700000000000001</v>
      </c>
      <c r="AY18" s="14" t="s">
        <v>881</v>
      </c>
      <c r="AZ18" s="14" t="s">
        <v>821</v>
      </c>
      <c r="BA18">
        <v>12.6</v>
      </c>
      <c r="BB18" s="14" t="s">
        <v>881</v>
      </c>
      <c r="BC18" s="14" t="s">
        <v>821</v>
      </c>
      <c r="BD18">
        <v>11.700000000000001</v>
      </c>
      <c r="BE18" s="14" t="s">
        <v>881</v>
      </c>
      <c r="BF18" s="14" t="s">
        <v>821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3">
      <c r="A19" s="12">
        <f>VLOOKUP($C19,[1]CHANTIER!$A$2:$K$291,11,0)</f>
        <v>53</v>
      </c>
      <c r="B19" t="s">
        <v>331</v>
      </c>
      <c r="C19" t="s">
        <v>189</v>
      </c>
      <c r="D19" t="s">
        <v>47</v>
      </c>
      <c r="E19">
        <v>63.139999999999993</v>
      </c>
      <c r="F19" s="14" t="s">
        <v>876</v>
      </c>
      <c r="G19" s="14" t="s">
        <v>821</v>
      </c>
      <c r="H19">
        <v>77</v>
      </c>
      <c r="I19" s="14" t="s">
        <v>876</v>
      </c>
      <c r="J19" s="14" t="s">
        <v>821</v>
      </c>
      <c r="K19">
        <v>92.4</v>
      </c>
      <c r="L19" s="14" t="s">
        <v>876</v>
      </c>
      <c r="M19" s="14" t="s">
        <v>821</v>
      </c>
      <c r="N19">
        <v>100.10000000000001</v>
      </c>
      <c r="O19" s="14" t="s">
        <v>876</v>
      </c>
      <c r="P19" s="14" t="s">
        <v>821</v>
      </c>
      <c r="Q19">
        <v>107.80000000000001</v>
      </c>
      <c r="R19" s="14" t="s">
        <v>876</v>
      </c>
      <c r="S19" s="14" t="s">
        <v>821</v>
      </c>
      <c r="T19">
        <v>115.50000000000001</v>
      </c>
      <c r="U19" s="14" t="s">
        <v>876</v>
      </c>
      <c r="V19" s="14" t="s">
        <v>821</v>
      </c>
      <c r="W19">
        <v>123.20000000000002</v>
      </c>
      <c r="X19" s="14" t="s">
        <v>876</v>
      </c>
      <c r="Y19" s="14" t="s">
        <v>821</v>
      </c>
      <c r="Z19">
        <v>130.9</v>
      </c>
      <c r="AA19" s="14" t="s">
        <v>876</v>
      </c>
      <c r="AB19" s="14" t="s">
        <v>821</v>
      </c>
      <c r="AC19">
        <v>138.60000000000002</v>
      </c>
      <c r="AD19" s="14" t="s">
        <v>876</v>
      </c>
      <c r="AE19" s="14" t="s">
        <v>821</v>
      </c>
      <c r="AF19">
        <v>154</v>
      </c>
      <c r="AG19" s="14" t="s">
        <v>876</v>
      </c>
      <c r="AH19" s="14" t="s">
        <v>821</v>
      </c>
      <c r="AI19">
        <v>169.4</v>
      </c>
      <c r="AJ19" s="14" t="s">
        <v>876</v>
      </c>
      <c r="AK19" s="14" t="s">
        <v>821</v>
      </c>
      <c r="AL19">
        <v>177.10000000000002</v>
      </c>
      <c r="AM19" s="14" t="s">
        <v>876</v>
      </c>
      <c r="AN19" s="14" t="s">
        <v>821</v>
      </c>
      <c r="AO19">
        <v>169.4</v>
      </c>
      <c r="AP19" s="14" t="s">
        <v>876</v>
      </c>
      <c r="AQ19" s="14" t="s">
        <v>821</v>
      </c>
      <c r="AR19">
        <v>184.8</v>
      </c>
      <c r="AS19" s="14" t="s">
        <v>876</v>
      </c>
      <c r="AT19" s="14" t="s">
        <v>821</v>
      </c>
      <c r="AU19">
        <v>192.50000000000003</v>
      </c>
      <c r="AV19" s="14" t="s">
        <v>876</v>
      </c>
      <c r="AW19" s="14" t="s">
        <v>821</v>
      </c>
      <c r="AX19">
        <v>200.20000000000002</v>
      </c>
      <c r="AY19" s="14" t="s">
        <v>876</v>
      </c>
      <c r="AZ19" s="14" t="s">
        <v>821</v>
      </c>
      <c r="BA19">
        <v>215.60000000000002</v>
      </c>
      <c r="BB19" s="14" t="s">
        <v>876</v>
      </c>
      <c r="BC19" s="14" t="s">
        <v>821</v>
      </c>
      <c r="BD19">
        <v>200.20000000000002</v>
      </c>
      <c r="BE19" s="14" t="s">
        <v>876</v>
      </c>
      <c r="BF19" s="14" t="s">
        <v>821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3">
      <c r="A20" s="12">
        <f>VLOOKUP($C20,[1]CHANTIER!$A$2:$K$291,11,0)</f>
        <v>39</v>
      </c>
      <c r="B20" t="s">
        <v>331</v>
      </c>
      <c r="C20" t="s">
        <v>161</v>
      </c>
      <c r="D20" t="s">
        <v>47</v>
      </c>
      <c r="E20">
        <v>1.6</v>
      </c>
      <c r="F20" s="14" t="s">
        <v>878</v>
      </c>
      <c r="G20" s="14" t="s">
        <v>857</v>
      </c>
      <c r="H20">
        <v>2</v>
      </c>
      <c r="I20" s="14" t="s">
        <v>878</v>
      </c>
      <c r="J20" s="14" t="s">
        <v>857</v>
      </c>
      <c r="K20">
        <v>2</v>
      </c>
      <c r="L20" s="14" t="s">
        <v>878</v>
      </c>
      <c r="M20" s="14" t="s">
        <v>857</v>
      </c>
      <c r="N20">
        <v>2.5</v>
      </c>
      <c r="O20" s="14" t="s">
        <v>878</v>
      </c>
      <c r="P20" s="14" t="s">
        <v>857</v>
      </c>
      <c r="Q20">
        <v>3</v>
      </c>
      <c r="R20" s="14" t="s">
        <v>878</v>
      </c>
      <c r="S20" s="14" t="s">
        <v>857</v>
      </c>
      <c r="T20">
        <v>3.5</v>
      </c>
      <c r="U20" s="14" t="s">
        <v>878</v>
      </c>
      <c r="V20" s="14" t="s">
        <v>857</v>
      </c>
      <c r="W20">
        <v>4</v>
      </c>
      <c r="X20" s="14" t="s">
        <v>878</v>
      </c>
      <c r="Y20" s="14" t="s">
        <v>857</v>
      </c>
      <c r="Z20">
        <v>4</v>
      </c>
      <c r="AA20" s="14" t="s">
        <v>878</v>
      </c>
      <c r="AB20" s="14" t="s">
        <v>857</v>
      </c>
      <c r="AC20">
        <v>4</v>
      </c>
      <c r="AD20" s="14" t="s">
        <v>878</v>
      </c>
      <c r="AE20" s="14" t="s">
        <v>857</v>
      </c>
      <c r="AF20">
        <v>4</v>
      </c>
      <c r="AG20" s="14" t="s">
        <v>878</v>
      </c>
      <c r="AH20" s="14" t="s">
        <v>857</v>
      </c>
      <c r="AI20">
        <v>3</v>
      </c>
      <c r="AJ20" s="14" t="s">
        <v>878</v>
      </c>
      <c r="AK20" s="14" t="s">
        <v>857</v>
      </c>
      <c r="AL20">
        <v>3.5</v>
      </c>
      <c r="AM20" s="14" t="s">
        <v>878</v>
      </c>
      <c r="AN20" s="14" t="s">
        <v>857</v>
      </c>
      <c r="AO20">
        <v>4</v>
      </c>
      <c r="AP20" s="14" t="s">
        <v>878</v>
      </c>
      <c r="AQ20" s="14" t="s">
        <v>857</v>
      </c>
      <c r="AR20">
        <v>4</v>
      </c>
      <c r="AS20" s="14" t="s">
        <v>878</v>
      </c>
      <c r="AT20" s="14" t="s">
        <v>857</v>
      </c>
      <c r="AU20">
        <v>4.5</v>
      </c>
      <c r="AV20" s="14" t="s">
        <v>878</v>
      </c>
      <c r="AW20" s="14" t="s">
        <v>857</v>
      </c>
      <c r="AX20">
        <v>4</v>
      </c>
      <c r="AY20" s="14" t="s">
        <v>878</v>
      </c>
      <c r="AZ20" s="14" t="s">
        <v>857</v>
      </c>
      <c r="BA20">
        <v>4</v>
      </c>
      <c r="BB20" s="14" t="s">
        <v>878</v>
      </c>
      <c r="BC20" s="14" t="s">
        <v>857</v>
      </c>
      <c r="BD20">
        <v>5</v>
      </c>
      <c r="BE20" s="14" t="s">
        <v>878</v>
      </c>
      <c r="BF20" s="14" t="s">
        <v>857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VLOOKUP($C22,[1]MINIPELLE!$A$2:$K$291,11,0)</f>
        <v>11</v>
      </c>
      <c r="B22" t="s">
        <v>332</v>
      </c>
      <c r="C22" t="s">
        <v>167</v>
      </c>
      <c r="D22" t="s">
        <v>47</v>
      </c>
      <c r="E22">
        <v>8.1999999999999993</v>
      </c>
      <c r="F22" s="14" t="s">
        <v>878</v>
      </c>
      <c r="G22" s="14" t="s">
        <v>821</v>
      </c>
      <c r="H22">
        <v>10</v>
      </c>
      <c r="I22" s="14" t="s">
        <v>878</v>
      </c>
      <c r="J22" s="14" t="s">
        <v>821</v>
      </c>
      <c r="K22">
        <v>12</v>
      </c>
      <c r="L22" s="14" t="s">
        <v>878</v>
      </c>
      <c r="M22" s="14" t="s">
        <v>821</v>
      </c>
      <c r="N22">
        <v>13</v>
      </c>
      <c r="O22" s="14" t="s">
        <v>878</v>
      </c>
      <c r="P22" s="14" t="s">
        <v>821</v>
      </c>
      <c r="Q22">
        <v>14</v>
      </c>
      <c r="R22" s="14" t="s">
        <v>878</v>
      </c>
      <c r="S22" s="14" t="s">
        <v>821</v>
      </c>
      <c r="T22">
        <v>15</v>
      </c>
      <c r="U22" s="14" t="s">
        <v>878</v>
      </c>
      <c r="V22" s="14" t="s">
        <v>821</v>
      </c>
      <c r="W22">
        <v>16</v>
      </c>
      <c r="X22" s="14" t="s">
        <v>878</v>
      </c>
      <c r="Y22" s="14" t="s">
        <v>821</v>
      </c>
      <c r="Z22">
        <v>17</v>
      </c>
      <c r="AA22" s="14" t="s">
        <v>878</v>
      </c>
      <c r="AB22" s="14" t="s">
        <v>821</v>
      </c>
      <c r="AC22">
        <v>18</v>
      </c>
      <c r="AD22" s="14" t="s">
        <v>878</v>
      </c>
      <c r="AE22" s="14" t="s">
        <v>821</v>
      </c>
      <c r="AF22">
        <v>20</v>
      </c>
      <c r="AG22" s="14" t="s">
        <v>878</v>
      </c>
      <c r="AH22" s="14" t="s">
        <v>821</v>
      </c>
      <c r="AI22">
        <v>22</v>
      </c>
      <c r="AJ22" s="14" t="s">
        <v>878</v>
      </c>
      <c r="AK22" s="14" t="s">
        <v>821</v>
      </c>
      <c r="AL22">
        <v>23</v>
      </c>
      <c r="AM22" s="14" t="s">
        <v>878</v>
      </c>
      <c r="AN22" s="14" t="s">
        <v>821</v>
      </c>
      <c r="AO22">
        <v>22</v>
      </c>
      <c r="AP22" s="14" t="s">
        <v>878</v>
      </c>
      <c r="AQ22" s="14" t="s">
        <v>821</v>
      </c>
      <c r="AR22">
        <v>24</v>
      </c>
      <c r="AS22" s="14" t="s">
        <v>878</v>
      </c>
      <c r="AT22" s="14" t="s">
        <v>821</v>
      </c>
      <c r="AU22">
        <v>25</v>
      </c>
      <c r="AV22" s="14" t="s">
        <v>878</v>
      </c>
      <c r="AW22" s="14" t="s">
        <v>821</v>
      </c>
      <c r="AX22">
        <v>26</v>
      </c>
      <c r="AY22" s="14" t="s">
        <v>878</v>
      </c>
      <c r="AZ22" s="14" t="s">
        <v>821</v>
      </c>
      <c r="BA22">
        <v>28</v>
      </c>
      <c r="BB22" s="14" t="s">
        <v>878</v>
      </c>
      <c r="BC22" s="14" t="s">
        <v>821</v>
      </c>
      <c r="BD22">
        <v>26</v>
      </c>
      <c r="BE22" s="14" t="s">
        <v>878</v>
      </c>
      <c r="BF22" s="14" t="s">
        <v>821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9"/>
  <dimension ref="A1:DH23"/>
  <sheetViews>
    <sheetView topLeftCell="AZ1" workbookViewId="0">
      <selection activeCell="BG1" sqref="BG1:BG5"/>
    </sheetView>
  </sheetViews>
  <sheetFormatPr baseColWidth="10" defaultRowHeight="14.4" x14ac:dyDescent="0.3"/>
  <cols>
    <col min="5" max="5" width="4.44140625" customWidth="1"/>
    <col min="6" max="7" width="11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866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3">
      <c r="A5" s="12">
        <f>VLOOKUP($C5,[1]MATIERES!$A$2:$K$379,11,0)</f>
        <v>65</v>
      </c>
      <c r="B5" t="s">
        <v>327</v>
      </c>
      <c r="C5" t="s">
        <v>376</v>
      </c>
      <c r="D5" t="s">
        <v>47</v>
      </c>
      <c r="E5">
        <v>9.02</v>
      </c>
      <c r="F5" s="14" t="s">
        <v>833</v>
      </c>
      <c r="G5" s="14" t="s">
        <v>821</v>
      </c>
      <c r="H5">
        <v>11</v>
      </c>
      <c r="I5" s="14" t="s">
        <v>833</v>
      </c>
      <c r="J5" s="14" t="s">
        <v>821</v>
      </c>
      <c r="K5">
        <v>13.200000000000001</v>
      </c>
      <c r="L5" s="14" t="s">
        <v>833</v>
      </c>
      <c r="M5" s="14" t="s">
        <v>821</v>
      </c>
      <c r="N5">
        <v>14.3</v>
      </c>
      <c r="O5" s="14" t="s">
        <v>833</v>
      </c>
      <c r="P5" s="14" t="s">
        <v>821</v>
      </c>
      <c r="Q5">
        <v>15.400000000000002</v>
      </c>
      <c r="R5" s="14" t="s">
        <v>833</v>
      </c>
      <c r="S5" s="14" t="s">
        <v>821</v>
      </c>
      <c r="T5">
        <v>16.5</v>
      </c>
      <c r="U5" s="14" t="s">
        <v>833</v>
      </c>
      <c r="V5" s="14" t="s">
        <v>821</v>
      </c>
      <c r="W5">
        <v>17.600000000000001</v>
      </c>
      <c r="X5" s="14" t="s">
        <v>833</v>
      </c>
      <c r="Y5" s="14" t="s">
        <v>821</v>
      </c>
      <c r="Z5">
        <v>18.700000000000003</v>
      </c>
      <c r="AA5" s="14" t="s">
        <v>833</v>
      </c>
      <c r="AB5" s="14" t="s">
        <v>821</v>
      </c>
      <c r="AC5">
        <v>19.8</v>
      </c>
      <c r="AD5" s="14" t="s">
        <v>833</v>
      </c>
      <c r="AE5" s="14" t="s">
        <v>821</v>
      </c>
      <c r="AF5">
        <v>22</v>
      </c>
      <c r="AG5" s="14" t="s">
        <v>833</v>
      </c>
      <c r="AH5" s="14" t="s">
        <v>821</v>
      </c>
      <c r="AI5">
        <v>24.200000000000003</v>
      </c>
      <c r="AJ5" s="14" t="s">
        <v>833</v>
      </c>
      <c r="AK5" s="14" t="s">
        <v>821</v>
      </c>
      <c r="AL5">
        <v>25.3</v>
      </c>
      <c r="AM5" s="14" t="s">
        <v>833</v>
      </c>
      <c r="AN5" s="14" t="s">
        <v>821</v>
      </c>
      <c r="AO5">
        <v>24.200000000000003</v>
      </c>
      <c r="AP5" s="14" t="s">
        <v>833</v>
      </c>
      <c r="AQ5" s="14" t="s">
        <v>821</v>
      </c>
      <c r="AR5">
        <v>26.400000000000002</v>
      </c>
      <c r="AS5" s="14" t="s">
        <v>833</v>
      </c>
      <c r="AT5" s="14" t="s">
        <v>821</v>
      </c>
      <c r="AU5">
        <v>27.500000000000004</v>
      </c>
      <c r="AV5" s="14" t="s">
        <v>833</v>
      </c>
      <c r="AW5" s="14" t="s">
        <v>821</v>
      </c>
      <c r="AX5">
        <v>28.6</v>
      </c>
      <c r="AY5" s="14" t="s">
        <v>833</v>
      </c>
      <c r="AZ5" s="14" t="s">
        <v>821</v>
      </c>
      <c r="BA5">
        <v>30.800000000000004</v>
      </c>
      <c r="BB5" s="14" t="s">
        <v>833</v>
      </c>
      <c r="BC5" s="14" t="s">
        <v>821</v>
      </c>
      <c r="BD5">
        <v>28.6</v>
      </c>
      <c r="BE5" s="14" t="s">
        <v>833</v>
      </c>
      <c r="BF5" s="14" t="s">
        <v>821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3">
      <c r="A6" s="12">
        <f>VLOOKUP($C6,[1]MATIERES!$A$2:$K$379,11,0)</f>
        <v>168</v>
      </c>
      <c r="B6" t="s">
        <v>327</v>
      </c>
      <c r="C6" t="s">
        <v>314</v>
      </c>
      <c r="D6" t="s">
        <v>47</v>
      </c>
      <c r="E6">
        <v>15.743999999999998</v>
      </c>
      <c r="F6" s="14" t="s">
        <v>883</v>
      </c>
      <c r="G6" s="14" t="s">
        <v>821</v>
      </c>
      <c r="H6">
        <v>19.2</v>
      </c>
      <c r="I6" s="14" t="s">
        <v>883</v>
      </c>
      <c r="J6" s="14" t="s">
        <v>821</v>
      </c>
      <c r="K6">
        <v>23.04</v>
      </c>
      <c r="L6" s="14" t="s">
        <v>883</v>
      </c>
      <c r="M6" s="14" t="s">
        <v>821</v>
      </c>
      <c r="N6">
        <v>24.96</v>
      </c>
      <c r="O6" s="14" t="s">
        <v>883</v>
      </c>
      <c r="P6" s="14" t="s">
        <v>821</v>
      </c>
      <c r="Q6">
        <v>26.88</v>
      </c>
      <c r="R6" s="14" t="s">
        <v>883</v>
      </c>
      <c r="S6" s="14" t="s">
        <v>821</v>
      </c>
      <c r="T6">
        <v>28.799999999999997</v>
      </c>
      <c r="U6" s="14" t="s">
        <v>883</v>
      </c>
      <c r="V6" s="14" t="s">
        <v>821</v>
      </c>
      <c r="W6">
        <v>30.72</v>
      </c>
      <c r="X6" s="14" t="s">
        <v>883</v>
      </c>
      <c r="Y6" s="14" t="s">
        <v>821</v>
      </c>
      <c r="Z6">
        <v>32.64</v>
      </c>
      <c r="AA6" s="14" t="s">
        <v>883</v>
      </c>
      <c r="AB6" s="14" t="s">
        <v>821</v>
      </c>
      <c r="AC6">
        <v>34.56</v>
      </c>
      <c r="AD6" s="14" t="s">
        <v>883</v>
      </c>
      <c r="AE6" s="14" t="s">
        <v>821</v>
      </c>
      <c r="AF6">
        <v>38.4</v>
      </c>
      <c r="AG6" s="14" t="s">
        <v>883</v>
      </c>
      <c r="AH6" s="14" t="s">
        <v>821</v>
      </c>
      <c r="AI6">
        <v>42.239999999999995</v>
      </c>
      <c r="AJ6" s="14" t="s">
        <v>883</v>
      </c>
      <c r="AK6" s="14" t="s">
        <v>821</v>
      </c>
      <c r="AL6">
        <v>44.16</v>
      </c>
      <c r="AM6" s="14" t="s">
        <v>883</v>
      </c>
      <c r="AN6" s="14" t="s">
        <v>821</v>
      </c>
      <c r="AO6">
        <v>42.239999999999995</v>
      </c>
      <c r="AP6" s="14" t="s">
        <v>883</v>
      </c>
      <c r="AQ6" s="14" t="s">
        <v>821</v>
      </c>
      <c r="AR6">
        <v>46.08</v>
      </c>
      <c r="AS6" s="14" t="s">
        <v>883</v>
      </c>
      <c r="AT6" s="14" t="s">
        <v>821</v>
      </c>
      <c r="AU6">
        <v>48</v>
      </c>
      <c r="AV6" s="14" t="s">
        <v>883</v>
      </c>
      <c r="AW6" s="14" t="s">
        <v>821</v>
      </c>
      <c r="AX6">
        <v>49.92</v>
      </c>
      <c r="AY6" s="14" t="s">
        <v>883</v>
      </c>
      <c r="AZ6" s="14" t="s">
        <v>821</v>
      </c>
      <c r="BA6">
        <v>53.76</v>
      </c>
      <c r="BB6" s="14" t="s">
        <v>883</v>
      </c>
      <c r="BC6" s="14" t="s">
        <v>821</v>
      </c>
      <c r="BD6">
        <v>49.92</v>
      </c>
      <c r="BE6" s="14" t="s">
        <v>883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3">
      <c r="A7" s="12">
        <f>VLOOKUP($C7,[1]MATIERES!$A$2:$K$379,11,0)</f>
        <v>300</v>
      </c>
      <c r="B7" t="s">
        <v>327</v>
      </c>
      <c r="C7" t="s">
        <v>377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3">
      <c r="A8" s="12">
        <f>VLOOKUP($C8,[1]MATIERES!$A$2:$K$379,11,0)</f>
        <v>297</v>
      </c>
      <c r="B8" t="s">
        <v>327</v>
      </c>
      <c r="C8" t="s">
        <v>378</v>
      </c>
      <c r="D8" t="s">
        <v>8</v>
      </c>
      <c r="E8">
        <v>62.975999999999992</v>
      </c>
      <c r="F8" s="14" t="s">
        <v>884</v>
      </c>
      <c r="G8" s="14" t="s">
        <v>821</v>
      </c>
      <c r="H8">
        <v>76.8</v>
      </c>
      <c r="I8" s="14" t="s">
        <v>884</v>
      </c>
      <c r="J8" s="14" t="s">
        <v>821</v>
      </c>
      <c r="K8">
        <v>92.16</v>
      </c>
      <c r="L8" s="14" t="s">
        <v>884</v>
      </c>
      <c r="M8" s="14" t="s">
        <v>821</v>
      </c>
      <c r="N8">
        <v>99.84</v>
      </c>
      <c r="O8" s="14" t="s">
        <v>884</v>
      </c>
      <c r="P8" s="14" t="s">
        <v>821</v>
      </c>
      <c r="Q8">
        <v>107.52</v>
      </c>
      <c r="R8" s="14" t="s">
        <v>884</v>
      </c>
      <c r="S8" s="14" t="s">
        <v>821</v>
      </c>
      <c r="T8">
        <v>115.19999999999999</v>
      </c>
      <c r="U8" s="14" t="s">
        <v>884</v>
      </c>
      <c r="V8" s="14" t="s">
        <v>821</v>
      </c>
      <c r="W8">
        <v>122.88</v>
      </c>
      <c r="X8" s="14" t="s">
        <v>884</v>
      </c>
      <c r="Y8" s="14" t="s">
        <v>821</v>
      </c>
      <c r="Z8">
        <v>130.56</v>
      </c>
      <c r="AA8" s="14" t="s">
        <v>884</v>
      </c>
      <c r="AB8" s="14" t="s">
        <v>821</v>
      </c>
      <c r="AC8">
        <v>138.24</v>
      </c>
      <c r="AD8" s="14" t="s">
        <v>884</v>
      </c>
      <c r="AE8" s="14" t="s">
        <v>821</v>
      </c>
      <c r="AF8">
        <v>153.6</v>
      </c>
      <c r="AG8" s="14" t="s">
        <v>884</v>
      </c>
      <c r="AH8" s="14" t="s">
        <v>821</v>
      </c>
      <c r="AI8">
        <v>168.95999999999998</v>
      </c>
      <c r="AJ8" s="14" t="s">
        <v>884</v>
      </c>
      <c r="AK8" s="14" t="s">
        <v>821</v>
      </c>
      <c r="AL8">
        <v>176.64</v>
      </c>
      <c r="AM8" s="14" t="s">
        <v>884</v>
      </c>
      <c r="AN8" s="14" t="s">
        <v>821</v>
      </c>
      <c r="AO8">
        <v>168.95999999999998</v>
      </c>
      <c r="AP8" s="14" t="s">
        <v>884</v>
      </c>
      <c r="AQ8" s="14" t="s">
        <v>821</v>
      </c>
      <c r="AR8">
        <v>184.32</v>
      </c>
      <c r="AS8" s="14" t="s">
        <v>884</v>
      </c>
      <c r="AT8" s="14" t="s">
        <v>821</v>
      </c>
      <c r="AU8">
        <v>192</v>
      </c>
      <c r="AV8" s="14" t="s">
        <v>884</v>
      </c>
      <c r="AW8" s="14" t="s">
        <v>821</v>
      </c>
      <c r="AX8">
        <v>199.68</v>
      </c>
      <c r="AY8" s="14" t="s">
        <v>884</v>
      </c>
      <c r="AZ8" s="14" t="s">
        <v>821</v>
      </c>
      <c r="BA8">
        <v>215.04</v>
      </c>
      <c r="BB8" s="14" t="s">
        <v>884</v>
      </c>
      <c r="BC8" s="14" t="s">
        <v>821</v>
      </c>
      <c r="BD8">
        <v>199.68</v>
      </c>
      <c r="BE8" s="14" t="s">
        <v>884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3">
      <c r="D9" t="s">
        <v>318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14</v>
      </c>
      <c r="B11" t="s">
        <v>330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3">
      <c r="A12" s="12">
        <f>VLOOKUP($C12,[1]ATELIER!$A$2:$K$291,11,0)</f>
        <v>16</v>
      </c>
      <c r="B12" t="s">
        <v>330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3">
      <c r="A13" s="12">
        <f>VLOOKUP($C13,[1]ATELIER!$A$2:$K$291,11,0)</f>
        <v>9</v>
      </c>
      <c r="B13" t="s">
        <v>330</v>
      </c>
      <c r="C13" t="s">
        <v>25</v>
      </c>
      <c r="D13" t="s">
        <v>8</v>
      </c>
      <c r="E13">
        <v>8.1999999999999993</v>
      </c>
      <c r="F13" s="14" t="s">
        <v>878</v>
      </c>
      <c r="G13" s="14" t="s">
        <v>821</v>
      </c>
      <c r="H13">
        <v>10</v>
      </c>
      <c r="I13" s="14" t="s">
        <v>878</v>
      </c>
      <c r="J13" s="14" t="s">
        <v>821</v>
      </c>
      <c r="K13">
        <v>12</v>
      </c>
      <c r="L13" s="14" t="s">
        <v>878</v>
      </c>
      <c r="M13" s="14" t="s">
        <v>821</v>
      </c>
      <c r="N13">
        <v>13.000000000000002</v>
      </c>
      <c r="O13" s="14" t="s">
        <v>878</v>
      </c>
      <c r="P13" s="14" t="s">
        <v>821</v>
      </c>
      <c r="Q13">
        <v>14</v>
      </c>
      <c r="R13" s="14" t="s">
        <v>878</v>
      </c>
      <c r="S13" s="14" t="s">
        <v>821</v>
      </c>
      <c r="T13">
        <v>14.999999999999998</v>
      </c>
      <c r="U13" s="14" t="s">
        <v>878</v>
      </c>
      <c r="V13" s="14" t="s">
        <v>821</v>
      </c>
      <c r="W13">
        <v>16</v>
      </c>
      <c r="X13" s="14" t="s">
        <v>878</v>
      </c>
      <c r="Y13" s="14" t="s">
        <v>821</v>
      </c>
      <c r="Z13">
        <v>17</v>
      </c>
      <c r="AA13" s="14" t="s">
        <v>878</v>
      </c>
      <c r="AB13" s="14" t="s">
        <v>821</v>
      </c>
      <c r="AC13">
        <v>18.000000000000004</v>
      </c>
      <c r="AD13" s="14" t="s">
        <v>878</v>
      </c>
      <c r="AE13" s="14" t="s">
        <v>821</v>
      </c>
      <c r="AF13">
        <v>20</v>
      </c>
      <c r="AG13" s="14" t="s">
        <v>878</v>
      </c>
      <c r="AH13" s="14" t="s">
        <v>821</v>
      </c>
      <c r="AI13">
        <v>21.999999999999996</v>
      </c>
      <c r="AJ13" s="14" t="s">
        <v>878</v>
      </c>
      <c r="AK13" s="14" t="s">
        <v>821</v>
      </c>
      <c r="AL13">
        <v>23</v>
      </c>
      <c r="AM13" s="14" t="s">
        <v>878</v>
      </c>
      <c r="AN13" s="14" t="s">
        <v>821</v>
      </c>
      <c r="AO13">
        <v>21.999999999999996</v>
      </c>
      <c r="AP13" s="14" t="s">
        <v>878</v>
      </c>
      <c r="AQ13" s="14" t="s">
        <v>821</v>
      </c>
      <c r="AR13">
        <v>24</v>
      </c>
      <c r="AS13" s="14" t="s">
        <v>878</v>
      </c>
      <c r="AT13" s="14" t="s">
        <v>821</v>
      </c>
      <c r="AU13">
        <v>25</v>
      </c>
      <c r="AV13" s="14" t="s">
        <v>878</v>
      </c>
      <c r="AW13" s="14" t="s">
        <v>821</v>
      </c>
      <c r="AX13">
        <v>26.000000000000004</v>
      </c>
      <c r="AY13" s="14" t="s">
        <v>878</v>
      </c>
      <c r="AZ13" s="14" t="s">
        <v>821</v>
      </c>
      <c r="BA13">
        <v>28</v>
      </c>
      <c r="BB13" s="14" t="s">
        <v>878</v>
      </c>
      <c r="BC13" s="14" t="s">
        <v>821</v>
      </c>
      <c r="BD13">
        <v>26.000000000000004</v>
      </c>
      <c r="BE13" s="14" t="s">
        <v>878</v>
      </c>
      <c r="BF13" s="14" t="s">
        <v>821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3">
      <c r="A14" s="12">
        <f>VLOOKUP($C14,[1]ATELIER!$A$2:$K$291,11,0)</f>
        <v>11</v>
      </c>
      <c r="B14" t="s">
        <v>330</v>
      </c>
      <c r="C14" t="s">
        <v>29</v>
      </c>
      <c r="D14" t="s">
        <v>8</v>
      </c>
      <c r="E14">
        <v>32.799999999999997</v>
      </c>
      <c r="F14" s="14" t="s">
        <v>885</v>
      </c>
      <c r="G14" s="14" t="s">
        <v>821</v>
      </c>
      <c r="H14">
        <v>40</v>
      </c>
      <c r="I14" s="14" t="s">
        <v>885</v>
      </c>
      <c r="J14" s="14" t="s">
        <v>821</v>
      </c>
      <c r="K14">
        <v>48</v>
      </c>
      <c r="L14" s="14" t="s">
        <v>885</v>
      </c>
      <c r="M14" s="14" t="s">
        <v>821</v>
      </c>
      <c r="N14">
        <v>52.000000000000007</v>
      </c>
      <c r="O14" s="14" t="s">
        <v>885</v>
      </c>
      <c r="P14" s="14" t="s">
        <v>821</v>
      </c>
      <c r="Q14">
        <v>56</v>
      </c>
      <c r="R14" s="14" t="s">
        <v>885</v>
      </c>
      <c r="S14" s="14" t="s">
        <v>821</v>
      </c>
      <c r="T14">
        <v>59.999999999999993</v>
      </c>
      <c r="U14" s="14" t="s">
        <v>885</v>
      </c>
      <c r="V14" s="14" t="s">
        <v>821</v>
      </c>
      <c r="W14">
        <v>64</v>
      </c>
      <c r="X14" s="14" t="s">
        <v>885</v>
      </c>
      <c r="Y14" s="14" t="s">
        <v>821</v>
      </c>
      <c r="Z14">
        <v>68</v>
      </c>
      <c r="AA14" s="14" t="s">
        <v>885</v>
      </c>
      <c r="AB14" s="14" t="s">
        <v>821</v>
      </c>
      <c r="AC14">
        <v>72.000000000000014</v>
      </c>
      <c r="AD14" s="14" t="s">
        <v>885</v>
      </c>
      <c r="AE14" s="14" t="s">
        <v>821</v>
      </c>
      <c r="AF14">
        <v>80</v>
      </c>
      <c r="AG14" s="14" t="s">
        <v>885</v>
      </c>
      <c r="AH14" s="14" t="s">
        <v>821</v>
      </c>
      <c r="AI14">
        <v>87.999999999999986</v>
      </c>
      <c r="AJ14" s="14" t="s">
        <v>885</v>
      </c>
      <c r="AK14" s="14" t="s">
        <v>821</v>
      </c>
      <c r="AL14">
        <v>92</v>
      </c>
      <c r="AM14" s="14" t="s">
        <v>885</v>
      </c>
      <c r="AN14" s="14" t="s">
        <v>821</v>
      </c>
      <c r="AO14">
        <v>87.999999999999986</v>
      </c>
      <c r="AP14" s="14" t="s">
        <v>885</v>
      </c>
      <c r="AQ14" s="14" t="s">
        <v>821</v>
      </c>
      <c r="AR14">
        <v>96</v>
      </c>
      <c r="AS14" s="14" t="s">
        <v>885</v>
      </c>
      <c r="AT14" s="14" t="s">
        <v>821</v>
      </c>
      <c r="AU14">
        <v>100</v>
      </c>
      <c r="AV14" s="14" t="s">
        <v>885</v>
      </c>
      <c r="AW14" s="14" t="s">
        <v>821</v>
      </c>
      <c r="AX14">
        <v>104.00000000000001</v>
      </c>
      <c r="AY14" s="14" t="s">
        <v>885</v>
      </c>
      <c r="AZ14" s="14" t="s">
        <v>821</v>
      </c>
      <c r="BA14">
        <v>112</v>
      </c>
      <c r="BB14" s="14" t="s">
        <v>885</v>
      </c>
      <c r="BC14" s="14" t="s">
        <v>821</v>
      </c>
      <c r="BD14">
        <v>104.00000000000001</v>
      </c>
      <c r="BE14" s="14" t="s">
        <v>885</v>
      </c>
      <c r="BF14" s="14" t="s">
        <v>821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3">
      <c r="D15" t="s">
        <v>318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VLOOKUP($C17,[1]CHANTIER!$A$2:$K$291,11,0)</f>
        <v>37</v>
      </c>
      <c r="B17" t="s">
        <v>331</v>
      </c>
      <c r="C17" t="s">
        <v>159</v>
      </c>
      <c r="D17" t="s">
        <v>47</v>
      </c>
      <c r="E17">
        <v>9.02</v>
      </c>
      <c r="F17" s="14" t="s">
        <v>833</v>
      </c>
      <c r="G17" s="14" t="s">
        <v>821</v>
      </c>
      <c r="H17">
        <v>11</v>
      </c>
      <c r="I17" s="14" t="s">
        <v>833</v>
      </c>
      <c r="J17" s="14" t="s">
        <v>821</v>
      </c>
      <c r="K17">
        <v>13.200000000000001</v>
      </c>
      <c r="L17" s="14" t="s">
        <v>833</v>
      </c>
      <c r="M17" s="14" t="s">
        <v>821</v>
      </c>
      <c r="N17">
        <v>14.3</v>
      </c>
      <c r="O17" s="14" t="s">
        <v>833</v>
      </c>
      <c r="P17" s="14" t="s">
        <v>821</v>
      </c>
      <c r="Q17">
        <v>15.400000000000002</v>
      </c>
      <c r="R17" s="14" t="s">
        <v>833</v>
      </c>
      <c r="S17" s="14" t="s">
        <v>821</v>
      </c>
      <c r="T17">
        <v>16.5</v>
      </c>
      <c r="U17" s="14" t="s">
        <v>833</v>
      </c>
      <c r="V17" s="14" t="s">
        <v>821</v>
      </c>
      <c r="W17">
        <v>17.600000000000001</v>
      </c>
      <c r="X17" s="14" t="s">
        <v>833</v>
      </c>
      <c r="Y17" s="14" t="s">
        <v>821</v>
      </c>
      <c r="Z17">
        <v>18.700000000000003</v>
      </c>
      <c r="AA17" s="14" t="s">
        <v>833</v>
      </c>
      <c r="AB17" s="14" t="s">
        <v>821</v>
      </c>
      <c r="AC17">
        <v>19.8</v>
      </c>
      <c r="AD17" s="14" t="s">
        <v>833</v>
      </c>
      <c r="AE17" s="14" t="s">
        <v>821</v>
      </c>
      <c r="AF17">
        <v>22</v>
      </c>
      <c r="AG17" s="14" t="s">
        <v>833</v>
      </c>
      <c r="AH17" s="14" t="s">
        <v>821</v>
      </c>
      <c r="AI17">
        <v>24.200000000000003</v>
      </c>
      <c r="AJ17" s="14" t="s">
        <v>833</v>
      </c>
      <c r="AK17" s="14" t="s">
        <v>821</v>
      </c>
      <c r="AL17">
        <v>25.3</v>
      </c>
      <c r="AM17" s="14" t="s">
        <v>833</v>
      </c>
      <c r="AN17" s="14" t="s">
        <v>821</v>
      </c>
      <c r="AO17">
        <v>24.200000000000003</v>
      </c>
      <c r="AP17" s="14" t="s">
        <v>833</v>
      </c>
      <c r="AQ17" s="14" t="s">
        <v>821</v>
      </c>
      <c r="AR17">
        <v>26.400000000000002</v>
      </c>
      <c r="AS17" s="14" t="s">
        <v>833</v>
      </c>
      <c r="AT17" s="14" t="s">
        <v>821</v>
      </c>
      <c r="AU17">
        <v>27.500000000000004</v>
      </c>
      <c r="AV17" s="14" t="s">
        <v>833</v>
      </c>
      <c r="AW17" s="14" t="s">
        <v>821</v>
      </c>
      <c r="AX17">
        <v>28.6</v>
      </c>
      <c r="AY17" s="14" t="s">
        <v>833</v>
      </c>
      <c r="AZ17" s="14" t="s">
        <v>821</v>
      </c>
      <c r="BA17">
        <v>30.800000000000004</v>
      </c>
      <c r="BB17" s="14" t="s">
        <v>833</v>
      </c>
      <c r="BC17" s="14" t="s">
        <v>821</v>
      </c>
      <c r="BD17">
        <v>28.6</v>
      </c>
      <c r="BE17" s="14" t="s">
        <v>833</v>
      </c>
      <c r="BF17" s="14" t="s">
        <v>821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3">
      <c r="A18" s="12">
        <f>VLOOKUP($C18,[1]CHANTIER!$A$2:$K$291,11,0)</f>
        <v>39</v>
      </c>
      <c r="B18" t="s">
        <v>331</v>
      </c>
      <c r="C18" t="s">
        <v>161</v>
      </c>
      <c r="D18" t="s">
        <v>47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3">
      <c r="A19" s="12">
        <f>VLOOKUP($C19,[1]CHANTIER!$A$2:$K$291,11,0)</f>
        <v>44</v>
      </c>
      <c r="B19" t="s">
        <v>331</v>
      </c>
      <c r="C19" t="s">
        <v>171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3">
      <c r="A20" s="12">
        <f>VLOOKUP($C20,[1]CHANTIER!$A$2:$K$291,11,0)</f>
        <v>46</v>
      </c>
      <c r="B20" t="s">
        <v>331</v>
      </c>
      <c r="C20" t="s">
        <v>175</v>
      </c>
      <c r="D20" t="s">
        <v>47</v>
      </c>
      <c r="E20">
        <v>15.743999999999998</v>
      </c>
      <c r="F20" s="14" t="s">
        <v>883</v>
      </c>
      <c r="G20" s="14" t="s">
        <v>821</v>
      </c>
      <c r="H20">
        <v>19.2</v>
      </c>
      <c r="I20" s="14" t="s">
        <v>883</v>
      </c>
      <c r="J20" s="14" t="s">
        <v>821</v>
      </c>
      <c r="K20">
        <v>23.04</v>
      </c>
      <c r="L20" s="14" t="s">
        <v>883</v>
      </c>
      <c r="M20" s="14" t="s">
        <v>821</v>
      </c>
      <c r="N20">
        <v>24.96</v>
      </c>
      <c r="O20" s="14" t="s">
        <v>883</v>
      </c>
      <c r="P20" s="14" t="s">
        <v>821</v>
      </c>
      <c r="Q20">
        <v>26.88</v>
      </c>
      <c r="R20" s="14" t="s">
        <v>883</v>
      </c>
      <c r="S20" s="14" t="s">
        <v>821</v>
      </c>
      <c r="T20">
        <v>28.799999999999997</v>
      </c>
      <c r="U20" s="14" t="s">
        <v>883</v>
      </c>
      <c r="V20" s="14" t="s">
        <v>821</v>
      </c>
      <c r="W20">
        <v>30.72</v>
      </c>
      <c r="X20" s="14" t="s">
        <v>883</v>
      </c>
      <c r="Y20" s="14" t="s">
        <v>821</v>
      </c>
      <c r="Z20">
        <v>32.64</v>
      </c>
      <c r="AA20" s="14" t="s">
        <v>883</v>
      </c>
      <c r="AB20" s="14" t="s">
        <v>821</v>
      </c>
      <c r="AC20">
        <v>34.56</v>
      </c>
      <c r="AD20" s="14" t="s">
        <v>883</v>
      </c>
      <c r="AE20" s="14" t="s">
        <v>821</v>
      </c>
      <c r="AF20">
        <v>38.4</v>
      </c>
      <c r="AG20" s="14" t="s">
        <v>883</v>
      </c>
      <c r="AH20" s="14" t="s">
        <v>821</v>
      </c>
      <c r="AI20">
        <v>42.239999999999995</v>
      </c>
      <c r="AJ20" s="14" t="s">
        <v>883</v>
      </c>
      <c r="AK20" s="14" t="s">
        <v>821</v>
      </c>
      <c r="AL20">
        <v>44.16</v>
      </c>
      <c r="AM20" s="14" t="s">
        <v>883</v>
      </c>
      <c r="AN20" s="14" t="s">
        <v>821</v>
      </c>
      <c r="AO20">
        <v>42.239999999999995</v>
      </c>
      <c r="AP20" s="14" t="s">
        <v>883</v>
      </c>
      <c r="AQ20" s="14" t="s">
        <v>821</v>
      </c>
      <c r="AR20">
        <v>46.08</v>
      </c>
      <c r="AS20" s="14" t="s">
        <v>883</v>
      </c>
      <c r="AT20" s="14" t="s">
        <v>821</v>
      </c>
      <c r="AU20">
        <v>48</v>
      </c>
      <c r="AV20" s="14" t="s">
        <v>883</v>
      </c>
      <c r="AW20" s="14" t="s">
        <v>821</v>
      </c>
      <c r="AX20">
        <v>49.92</v>
      </c>
      <c r="AY20" s="14" t="s">
        <v>883</v>
      </c>
      <c r="AZ20" s="14" t="s">
        <v>821</v>
      </c>
      <c r="BA20">
        <v>53.76</v>
      </c>
      <c r="BB20" s="14" t="s">
        <v>883</v>
      </c>
      <c r="BC20" s="14" t="s">
        <v>821</v>
      </c>
      <c r="BD20">
        <v>49.92</v>
      </c>
      <c r="BE20" s="14" t="s">
        <v>883</v>
      </c>
      <c r="BF20" s="14" t="s">
        <v>821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VLOOKUP($C23,[1]MINIPELLE!$A$2:$K$291,11,0)</f>
        <v>9</v>
      </c>
      <c r="B23" t="s">
        <v>332</v>
      </c>
      <c r="C23" t="s">
        <v>247</v>
      </c>
      <c r="D23" t="s">
        <v>47</v>
      </c>
      <c r="E23">
        <v>15.743999999999998</v>
      </c>
      <c r="F23" s="14" t="s">
        <v>883</v>
      </c>
      <c r="G23" s="14" t="s">
        <v>821</v>
      </c>
      <c r="H23">
        <v>19.2</v>
      </c>
      <c r="I23" s="14" t="s">
        <v>883</v>
      </c>
      <c r="J23" s="14" t="s">
        <v>821</v>
      </c>
      <c r="K23">
        <v>23.04</v>
      </c>
      <c r="L23" s="14" t="s">
        <v>883</v>
      </c>
      <c r="M23" s="14" t="s">
        <v>821</v>
      </c>
      <c r="N23">
        <v>24.96</v>
      </c>
      <c r="O23" s="14" t="s">
        <v>883</v>
      </c>
      <c r="P23" s="14" t="s">
        <v>821</v>
      </c>
      <c r="Q23">
        <v>26.88</v>
      </c>
      <c r="R23" s="14" t="s">
        <v>883</v>
      </c>
      <c r="S23" s="14" t="s">
        <v>821</v>
      </c>
      <c r="T23">
        <v>28.799999999999997</v>
      </c>
      <c r="U23" s="14" t="s">
        <v>883</v>
      </c>
      <c r="V23" s="14" t="s">
        <v>821</v>
      </c>
      <c r="W23">
        <v>30.72</v>
      </c>
      <c r="X23" s="14" t="s">
        <v>883</v>
      </c>
      <c r="Y23" s="14" t="s">
        <v>821</v>
      </c>
      <c r="Z23">
        <v>32.64</v>
      </c>
      <c r="AA23" s="14" t="s">
        <v>883</v>
      </c>
      <c r="AB23" s="14" t="s">
        <v>821</v>
      </c>
      <c r="AC23">
        <v>34.56</v>
      </c>
      <c r="AD23" s="14" t="s">
        <v>883</v>
      </c>
      <c r="AE23" s="14" t="s">
        <v>821</v>
      </c>
      <c r="AF23">
        <v>38.4</v>
      </c>
      <c r="AG23" s="14" t="s">
        <v>883</v>
      </c>
      <c r="AH23" s="14" t="s">
        <v>821</v>
      </c>
      <c r="AI23">
        <v>42.239999999999995</v>
      </c>
      <c r="AJ23" s="14" t="s">
        <v>883</v>
      </c>
      <c r="AK23" s="14" t="s">
        <v>821</v>
      </c>
      <c r="AL23">
        <v>44.16</v>
      </c>
      <c r="AM23" s="14" t="s">
        <v>883</v>
      </c>
      <c r="AN23" s="14" t="s">
        <v>821</v>
      </c>
      <c r="AO23">
        <v>42.239999999999995</v>
      </c>
      <c r="AP23" s="14" t="s">
        <v>883</v>
      </c>
      <c r="AQ23" s="14" t="s">
        <v>821</v>
      </c>
      <c r="AR23">
        <v>46.08</v>
      </c>
      <c r="AS23" s="14" t="s">
        <v>883</v>
      </c>
      <c r="AT23" s="14" t="s">
        <v>821</v>
      </c>
      <c r="AU23">
        <v>48</v>
      </c>
      <c r="AV23" s="14" t="s">
        <v>883</v>
      </c>
      <c r="AW23" s="14" t="s">
        <v>821</v>
      </c>
      <c r="AX23">
        <v>49.92</v>
      </c>
      <c r="AY23" s="14" t="s">
        <v>883</v>
      </c>
      <c r="AZ23" s="14" t="s">
        <v>821</v>
      </c>
      <c r="BA23">
        <v>53.76</v>
      </c>
      <c r="BB23" s="14" t="s">
        <v>883</v>
      </c>
      <c r="BC23" s="14" t="s">
        <v>821</v>
      </c>
      <c r="BD23">
        <v>49.92</v>
      </c>
      <c r="BE23" s="14" t="s">
        <v>883</v>
      </c>
      <c r="BF23" s="14" t="s">
        <v>821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DH23"/>
  <sheetViews>
    <sheetView workbookViewId="0">
      <selection activeCell="A6" sqref="A6"/>
    </sheetView>
  </sheetViews>
  <sheetFormatPr baseColWidth="10" defaultRowHeight="14.4" x14ac:dyDescent="0.3"/>
  <cols>
    <col min="3" max="3" width="34.5546875" customWidth="1"/>
    <col min="5" max="5" width="4.44140625" customWidth="1"/>
    <col min="6" max="6" width="13.44140625" style="14" customWidth="1"/>
    <col min="7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867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81"/>
      <c r="BI1" s="81"/>
      <c r="BJ1" s="79"/>
      <c r="BK1" s="81"/>
      <c r="BL1" s="81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9">
        <v>2</v>
      </c>
      <c r="BH2" s="81"/>
      <c r="BI2" s="81"/>
      <c r="BJ2" s="79">
        <v>3</v>
      </c>
      <c r="BK2" s="81"/>
      <c r="BL2" s="81"/>
      <c r="BM2" s="79">
        <v>4</v>
      </c>
      <c r="BN2" s="81"/>
      <c r="BO2" s="81"/>
      <c r="BP2" s="79">
        <v>5</v>
      </c>
      <c r="BQ2" s="81"/>
      <c r="BR2" s="81"/>
      <c r="BS2" s="79">
        <v>6</v>
      </c>
      <c r="BT2" s="81"/>
      <c r="BU2" s="81"/>
      <c r="BV2" s="79">
        <v>7</v>
      </c>
      <c r="BW2" s="81"/>
      <c r="BX2" s="81"/>
      <c r="BY2" s="79">
        <v>8</v>
      </c>
      <c r="BZ2" s="81"/>
      <c r="CA2" s="81"/>
      <c r="CB2" s="79">
        <v>9</v>
      </c>
      <c r="CC2" s="81"/>
      <c r="CD2" s="81"/>
      <c r="CE2" s="79">
        <v>10</v>
      </c>
      <c r="CF2" s="81"/>
      <c r="CG2" s="81"/>
      <c r="CH2" s="79" t="s">
        <v>319</v>
      </c>
      <c r="CI2" s="81"/>
      <c r="CJ2" s="81"/>
      <c r="CK2" s="79" t="s">
        <v>320</v>
      </c>
      <c r="CL2" s="81"/>
      <c r="CM2" s="81"/>
      <c r="CN2" s="79" t="s">
        <v>321</v>
      </c>
      <c r="CO2" s="81"/>
      <c r="CP2" s="81"/>
      <c r="CQ2" s="79" t="s">
        <v>322</v>
      </c>
      <c r="CR2" s="81"/>
      <c r="CS2" s="81"/>
      <c r="CT2" s="79">
        <v>16</v>
      </c>
      <c r="CU2" s="81"/>
      <c r="CV2" s="81"/>
      <c r="CW2" s="79" t="s">
        <v>323</v>
      </c>
      <c r="CX2" s="81"/>
      <c r="CY2" s="81"/>
      <c r="CZ2" s="79" t="s">
        <v>324</v>
      </c>
      <c r="DA2" s="81"/>
      <c r="DB2" s="81"/>
      <c r="DC2" s="79" t="s">
        <v>325</v>
      </c>
      <c r="DD2" s="81"/>
      <c r="DE2" s="81"/>
      <c r="DF2" s="79" t="s">
        <v>326</v>
      </c>
      <c r="DG2" s="81"/>
      <c r="DH2" s="81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  <c r="BG3" s="79"/>
    </row>
    <row r="4" spans="1:112" x14ac:dyDescent="0.3">
      <c r="D4" t="s">
        <v>318</v>
      </c>
      <c r="BG4" s="79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3">
      <c r="A5" s="80">
        <f>VLOOKUP($C5,MATIERE!$B$2:$K$486,10,0)</f>
        <v>377</v>
      </c>
      <c r="B5" s="72" t="s">
        <v>327</v>
      </c>
      <c r="C5" s="72" t="s">
        <v>379</v>
      </c>
      <c r="D5" s="72" t="s">
        <v>8</v>
      </c>
      <c r="E5" s="77"/>
      <c r="F5" s="78" t="s">
        <v>1307</v>
      </c>
      <c r="G5" s="78" t="s">
        <v>821</v>
      </c>
      <c r="H5" s="79"/>
      <c r="I5" s="81" t="s">
        <v>1307</v>
      </c>
      <c r="J5" s="81" t="s">
        <v>821</v>
      </c>
      <c r="K5" s="79"/>
      <c r="L5" s="81" t="s">
        <v>1307</v>
      </c>
      <c r="M5" s="81" t="s">
        <v>821</v>
      </c>
      <c r="N5" s="79"/>
      <c r="O5" s="81" t="s">
        <v>1307</v>
      </c>
      <c r="P5" s="81" t="s">
        <v>821</v>
      </c>
      <c r="Q5" s="79"/>
      <c r="R5" s="81" t="s">
        <v>1307</v>
      </c>
      <c r="S5" s="81" t="s">
        <v>821</v>
      </c>
      <c r="T5" s="79"/>
      <c r="U5" s="81" t="s">
        <v>1307</v>
      </c>
      <c r="V5" s="81" t="s">
        <v>821</v>
      </c>
      <c r="W5" s="79"/>
      <c r="X5" s="81" t="s">
        <v>1307</v>
      </c>
      <c r="Y5" s="81" t="s">
        <v>821</v>
      </c>
      <c r="Z5" s="79"/>
      <c r="AA5" s="81" t="s">
        <v>1307</v>
      </c>
      <c r="AB5" s="81" t="s">
        <v>821</v>
      </c>
      <c r="AC5" s="79"/>
      <c r="AD5" s="81" t="s">
        <v>1307</v>
      </c>
      <c r="AE5" s="81" t="s">
        <v>821</v>
      </c>
      <c r="AF5" s="79"/>
      <c r="AG5" s="81" t="s">
        <v>1307</v>
      </c>
      <c r="AH5" s="81" t="s">
        <v>821</v>
      </c>
      <c r="AI5" s="79"/>
      <c r="AJ5" s="81" t="s">
        <v>1307</v>
      </c>
      <c r="AK5" s="81" t="s">
        <v>821</v>
      </c>
      <c r="AL5" s="79"/>
      <c r="AM5" s="81" t="s">
        <v>1307</v>
      </c>
      <c r="AN5" s="81" t="s">
        <v>821</v>
      </c>
      <c r="AO5" s="79"/>
      <c r="AP5" s="81" t="s">
        <v>1307</v>
      </c>
      <c r="AQ5" s="81" t="s">
        <v>821</v>
      </c>
      <c r="AR5" s="79"/>
      <c r="AS5" s="81" t="s">
        <v>1307</v>
      </c>
      <c r="AT5" s="81" t="s">
        <v>821</v>
      </c>
      <c r="AU5" s="79"/>
      <c r="AV5" s="81" t="s">
        <v>1307</v>
      </c>
      <c r="AW5" s="81" t="s">
        <v>821</v>
      </c>
      <c r="AX5" s="79"/>
      <c r="AY5" s="81" t="s">
        <v>1307</v>
      </c>
      <c r="AZ5" s="81" t="s">
        <v>821</v>
      </c>
      <c r="BA5" s="79"/>
      <c r="BB5" s="81" t="s">
        <v>1307</v>
      </c>
      <c r="BC5" s="81" t="s">
        <v>821</v>
      </c>
      <c r="BD5" s="79"/>
      <c r="BE5" s="81" t="s">
        <v>1307</v>
      </c>
      <c r="BF5" s="81" t="s">
        <v>821</v>
      </c>
      <c r="BG5" s="79" t="str">
        <f t="shared" ref="BG5:BG19" si="0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79"/>
      <c r="BI5" s="79"/>
      <c r="BJ5" s="79" t="str">
        <f t="shared" ref="BJ5:BJ1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79"/>
      <c r="BL5" s="79"/>
      <c r="BM5" s="79" t="str">
        <f t="shared" ref="BM5:BM19" si="2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79"/>
      <c r="BO5" s="79"/>
      <c r="BP5" s="79" t="str">
        <f t="shared" ref="BP5:BP19" si="3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79"/>
      <c r="BR5" s="79"/>
      <c r="BS5" s="79" t="str">
        <f t="shared" ref="BS5:BS19" si="4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79"/>
      <c r="BU5" s="79"/>
      <c r="BV5" s="79" t="str">
        <f t="shared" ref="BV5:BV19" si="5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79"/>
      <c r="BX5" s="79"/>
      <c r="BY5" s="79" t="str">
        <f t="shared" ref="BY5:BY19" si="6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79"/>
      <c r="CA5" s="79"/>
      <c r="CB5" s="79" t="str">
        <f t="shared" ref="CB5:CB19" si="7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79"/>
      <c r="CD5" s="79"/>
      <c r="CE5" s="79" t="str">
        <f t="shared" ref="CE5:CE19" si="8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79"/>
      <c r="CG5" s="79"/>
      <c r="CH5" s="79" t="str">
        <f t="shared" ref="CH5:CH19" si="9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79"/>
      <c r="CJ5" s="79"/>
      <c r="CK5" s="79" t="str">
        <f t="shared" ref="CK5:CK19" si="10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79"/>
      <c r="CM5" s="79"/>
      <c r="CN5" s="79" t="str">
        <f t="shared" ref="CN5:CN19" si="11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79"/>
      <c r="CP5" s="79"/>
      <c r="CQ5" s="79" t="str">
        <f t="shared" ref="CQ5:CQ19" si="12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79"/>
      <c r="CS5" s="79"/>
      <c r="CT5" s="79" t="str">
        <f t="shared" ref="CT5:CT19" si="13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79"/>
      <c r="CV5" s="79"/>
      <c r="CW5" s="79" t="str">
        <f t="shared" ref="CW5:CW19" si="14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79"/>
      <c r="CY5" s="79"/>
      <c r="CZ5" s="79" t="str">
        <f t="shared" ref="CZ5:CZ19" si="15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79"/>
      <c r="DB5" s="79"/>
      <c r="DC5" s="79" t="str">
        <f t="shared" ref="DC5:DC19" si="16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79"/>
      <c r="DE5" s="79"/>
      <c r="DF5" s="79" t="str">
        <f t="shared" ref="DF5:DF19" si="17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2" x14ac:dyDescent="0.3">
      <c r="A6" s="80">
        <f>VLOOKUP($C6,MATIERE!$B$2:$K$486,10,0)</f>
        <v>378</v>
      </c>
      <c r="B6" s="72" t="s">
        <v>327</v>
      </c>
      <c r="C6" s="72" t="s">
        <v>771</v>
      </c>
      <c r="D6" s="72" t="s">
        <v>8</v>
      </c>
      <c r="E6" s="77">
        <v>16</v>
      </c>
      <c r="F6" s="78"/>
      <c r="G6" s="78"/>
      <c r="H6" s="79">
        <v>16</v>
      </c>
      <c r="I6" s="81"/>
      <c r="J6" s="81"/>
      <c r="K6" s="79">
        <v>16</v>
      </c>
      <c r="L6" s="81"/>
      <c r="M6" s="81"/>
      <c r="N6" s="79">
        <v>16</v>
      </c>
      <c r="O6" s="81"/>
      <c r="P6" s="81"/>
      <c r="Q6" s="79">
        <v>16</v>
      </c>
      <c r="R6" s="81"/>
      <c r="S6" s="81"/>
      <c r="T6" s="79">
        <v>16</v>
      </c>
      <c r="U6" s="81"/>
      <c r="V6" s="81"/>
      <c r="W6" s="79">
        <v>16</v>
      </c>
      <c r="X6" s="81"/>
      <c r="Y6" s="81"/>
      <c r="Z6" s="79">
        <v>16</v>
      </c>
      <c r="AA6" s="81"/>
      <c r="AB6" s="81"/>
      <c r="AC6" s="79">
        <v>16</v>
      </c>
      <c r="AD6" s="81"/>
      <c r="AE6" s="81"/>
      <c r="AF6" s="79">
        <v>16</v>
      </c>
      <c r="AG6" s="81"/>
      <c r="AH6" s="81"/>
      <c r="AI6" s="79">
        <v>16</v>
      </c>
      <c r="AJ6" s="81"/>
      <c r="AK6" s="81"/>
      <c r="AL6" s="79">
        <v>16</v>
      </c>
      <c r="AM6" s="81"/>
      <c r="AN6" s="81"/>
      <c r="AO6" s="79">
        <v>16</v>
      </c>
      <c r="AP6" s="81"/>
      <c r="AQ6" s="81"/>
      <c r="AR6" s="79">
        <v>16</v>
      </c>
      <c r="AS6" s="81"/>
      <c r="AT6" s="81"/>
      <c r="AU6" s="79">
        <v>16</v>
      </c>
      <c r="AV6" s="81"/>
      <c r="AW6" s="81"/>
      <c r="AX6" s="79">
        <v>16</v>
      </c>
      <c r="AY6" s="81"/>
      <c r="AZ6" s="81"/>
      <c r="BA6" s="79">
        <v>16</v>
      </c>
      <c r="BB6" s="81"/>
      <c r="BC6" s="81"/>
      <c r="BD6" s="79">
        <v>16</v>
      </c>
      <c r="BE6" s="81"/>
      <c r="BF6" s="81"/>
      <c r="BG6" s="79" t="str">
        <f t="shared" si="0"/>
        <v xml:space="preserve">INSERT INTO SC_SystemeProduits(RefDimension,NomSysteme,typePresta,ligne,Quantite,formule,cte1,DateModif) values (1,'FV4','MATIERE',378,16,null,null,now());
</v>
      </c>
      <c r="BH6" s="79"/>
      <c r="BI6" s="79"/>
      <c r="BJ6" s="79" t="str">
        <f t="shared" si="1"/>
        <v xml:space="preserve">INSERT INTO SC_SystemeProduits(RefDimension,NomSysteme,typePresta,ligne,Quantite,formule,cte1,DateModif) values (2,'FV4','MATIERE',378,16,null,null,now());
</v>
      </c>
      <c r="BK6" s="79"/>
      <c r="BL6" s="79"/>
      <c r="BM6" s="79" t="str">
        <f t="shared" si="2"/>
        <v xml:space="preserve">INSERT INTO SC_SystemeProduits(RefDimension,NomSysteme,typePresta,ligne,Quantite,formule,cte1,DateModif) values (3,'FV4','MATIERE',378,16,null,null,now());
</v>
      </c>
      <c r="BN6" s="79"/>
      <c r="BO6" s="79"/>
      <c r="BP6" s="79" t="str">
        <f t="shared" si="3"/>
        <v xml:space="preserve">INSERT INTO SC_SystemeProduits(RefDimension,NomSysteme,typePresta,ligne,Quantite,formule,cte1,DateModif) values (4,'FV4','MATIERE',378,16,null,null,now());
</v>
      </c>
      <c r="BQ6" s="79"/>
      <c r="BR6" s="79"/>
      <c r="BS6" s="79" t="str">
        <f t="shared" si="4"/>
        <v xml:space="preserve">INSERT INTO SC_SystemeProduits(RefDimension,NomSysteme,typePresta,ligne,Quantite,formule,cte1,DateModif) values (5,'FV4','MATIERE',378,16,null,null,now());
</v>
      </c>
      <c r="BT6" s="79"/>
      <c r="BU6" s="79"/>
      <c r="BV6" s="79" t="str">
        <f t="shared" si="5"/>
        <v xml:space="preserve">INSERT INTO SC_SystemeProduits(RefDimension,NomSysteme,typePresta,ligne,Quantite,formule,cte1,DateModif) values (6,'FV4','MATIERE',378,16,null,null,now());
</v>
      </c>
      <c r="BW6" s="79"/>
      <c r="BX6" s="79"/>
      <c r="BY6" s="79" t="str">
        <f t="shared" si="6"/>
        <v xml:space="preserve">INSERT INTO SC_SystemeProduits(RefDimension,NomSysteme,typePresta,ligne,Quantite,formule,cte1,DateModif) values (7,'FV4','MATIERE',378,16,null,null,now());
</v>
      </c>
      <c r="BZ6" s="79"/>
      <c r="CA6" s="79"/>
      <c r="CB6" s="79" t="str">
        <f t="shared" si="7"/>
        <v xml:space="preserve">INSERT INTO SC_SystemeProduits(RefDimension,NomSysteme,typePresta,ligne,Quantite,formule,cte1,DateModif) values (8,'FV4','MATIERE',378,16,null,null,now());
</v>
      </c>
      <c r="CC6" s="79"/>
      <c r="CD6" s="79"/>
      <c r="CE6" s="79" t="str">
        <f t="shared" si="8"/>
        <v xml:space="preserve">INSERT INTO SC_SystemeProduits(RefDimension,NomSysteme,typePresta,ligne,Quantite,formule,cte1,DateModif) values (9,'FV4','MATIERE',378,16,null,null,now());
</v>
      </c>
      <c r="CF6" s="79"/>
      <c r="CG6" s="79"/>
      <c r="CH6" s="79" t="str">
        <f t="shared" si="9"/>
        <v xml:space="preserve">INSERT INTO SC_SystemeProduits(RefDimension,NomSysteme,typePresta,ligne,Quantite,formule,cte1,DateModif) values (10,'FV4','MATIERE',378,16,null,null,now());
</v>
      </c>
      <c r="CI6" s="79"/>
      <c r="CJ6" s="79"/>
      <c r="CK6" s="79" t="str">
        <f t="shared" si="10"/>
        <v xml:space="preserve">INSERT INTO SC_SystemeProduits(RefDimension,NomSysteme,typePresta,ligne,Quantite,formule,cte1,DateModif) values (11,'FV4','MATIERE',378,16,null,null,now());
</v>
      </c>
      <c r="CL6" s="79"/>
      <c r="CM6" s="79"/>
      <c r="CN6" s="79" t="str">
        <f t="shared" si="11"/>
        <v xml:space="preserve">INSERT INTO SC_SystemeProduits(RefDimension,NomSysteme,typePresta,ligne,Quantite,formule,cte1,DateModif) values (12,'FV4','MATIERE',378,16,null,null,now());
</v>
      </c>
      <c r="CO6" s="79"/>
      <c r="CP6" s="79"/>
      <c r="CQ6" s="79" t="str">
        <f t="shared" si="12"/>
        <v xml:space="preserve">INSERT INTO SC_SystemeProduits(RefDimension,NomSysteme,typePresta,ligne,Quantite,formule,cte1,DateModif) values (13,'FV4','MATIERE',378,16,null,null,now());
</v>
      </c>
      <c r="CR6" s="79"/>
      <c r="CS6" s="79"/>
      <c r="CT6" s="79" t="str">
        <f t="shared" si="13"/>
        <v xml:space="preserve">INSERT INTO SC_SystemeProduits(RefDimension,NomSysteme,typePresta,ligne,Quantite,formule,cte1,DateModif) values (14,'FV4','MATIERE',378,16,null,null,now());
</v>
      </c>
      <c r="CU6" s="79"/>
      <c r="CV6" s="79"/>
      <c r="CW6" s="79" t="str">
        <f t="shared" si="14"/>
        <v xml:space="preserve">INSERT INTO SC_SystemeProduits(RefDimension,NomSysteme,typePresta,ligne,Quantite,formule,cte1,DateModif) values (15,'FV4','MATIERE',378,16,null,null,now());
</v>
      </c>
      <c r="CX6" s="79"/>
      <c r="CY6" s="79"/>
      <c r="CZ6" s="79" t="str">
        <f t="shared" si="15"/>
        <v xml:space="preserve">INSERT INTO SC_SystemeProduits(RefDimension,NomSysteme,typePresta,ligne,Quantite,formule,cte1,DateModif) values (16,'FV4','MATIERE',378,16,null,null,now());
</v>
      </c>
      <c r="DA6" s="79"/>
      <c r="DB6" s="79"/>
      <c r="DC6" s="79" t="str">
        <f t="shared" si="16"/>
        <v xml:space="preserve">INSERT INTO SC_SystemeProduits(RefDimension,NomSysteme,typePresta,ligne,Quantite,formule,cte1,DateModif) values (17,'FV4','MATIERE',378,16,null,null,now());
</v>
      </c>
      <c r="DD6" s="79"/>
      <c r="DE6" s="79"/>
      <c r="DF6" s="79" t="str">
        <f t="shared" si="17"/>
        <v xml:space="preserve">INSERT INTO SC_SystemeProduits(RefDimension,NomSysteme,typePresta,ligne,Quantite,formule,cte1,DateModif) values (18,'FV4','MATIERE',378,16,null,null,now());
</v>
      </c>
    </row>
    <row r="7" spans="1:112" x14ac:dyDescent="0.3">
      <c r="A7" s="80">
        <f>VLOOKUP($C7,MATIERE!$B$2:$K$486,10,0)</f>
        <v>393</v>
      </c>
      <c r="B7" s="72" t="s">
        <v>327</v>
      </c>
      <c r="C7" s="72" t="s">
        <v>380</v>
      </c>
      <c r="D7" s="72" t="s">
        <v>8</v>
      </c>
      <c r="E7" s="77"/>
      <c r="F7" s="78" t="s">
        <v>855</v>
      </c>
      <c r="G7" s="78" t="s">
        <v>821</v>
      </c>
      <c r="H7" s="79"/>
      <c r="I7" s="81" t="s">
        <v>855</v>
      </c>
      <c r="J7" s="81" t="s">
        <v>821</v>
      </c>
      <c r="K7" s="79"/>
      <c r="L7" s="81" t="s">
        <v>855</v>
      </c>
      <c r="M7" s="81" t="s">
        <v>821</v>
      </c>
      <c r="N7" s="79"/>
      <c r="O7" s="81" t="s">
        <v>855</v>
      </c>
      <c r="P7" s="81" t="s">
        <v>821</v>
      </c>
      <c r="Q7" s="79"/>
      <c r="R7" s="81" t="s">
        <v>855</v>
      </c>
      <c r="S7" s="81" t="s">
        <v>821</v>
      </c>
      <c r="T7" s="79"/>
      <c r="U7" s="81" t="s">
        <v>855</v>
      </c>
      <c r="V7" s="81" t="s">
        <v>821</v>
      </c>
      <c r="W7" s="79"/>
      <c r="X7" s="81" t="s">
        <v>855</v>
      </c>
      <c r="Y7" s="81" t="s">
        <v>821</v>
      </c>
      <c r="Z7" s="79"/>
      <c r="AA7" s="81" t="s">
        <v>855</v>
      </c>
      <c r="AB7" s="81" t="s">
        <v>821</v>
      </c>
      <c r="AC7" s="79"/>
      <c r="AD7" s="81" t="s">
        <v>855</v>
      </c>
      <c r="AE7" s="81" t="s">
        <v>821</v>
      </c>
      <c r="AF7" s="79"/>
      <c r="AG7" s="81" t="s">
        <v>855</v>
      </c>
      <c r="AH7" s="81" t="s">
        <v>821</v>
      </c>
      <c r="AI7" s="79"/>
      <c r="AJ7" s="81" t="s">
        <v>855</v>
      </c>
      <c r="AK7" s="81" t="s">
        <v>821</v>
      </c>
      <c r="AL7" s="79"/>
      <c r="AM7" s="81" t="s">
        <v>855</v>
      </c>
      <c r="AN7" s="81" t="s">
        <v>821</v>
      </c>
      <c r="AO7" s="79"/>
      <c r="AP7" s="81" t="s">
        <v>855</v>
      </c>
      <c r="AQ7" s="81" t="s">
        <v>821</v>
      </c>
      <c r="AR7" s="79"/>
      <c r="AS7" s="81" t="s">
        <v>855</v>
      </c>
      <c r="AT7" s="81" t="s">
        <v>821</v>
      </c>
      <c r="AU7" s="79"/>
      <c r="AV7" s="81" t="s">
        <v>855</v>
      </c>
      <c r="AW7" s="81" t="s">
        <v>821</v>
      </c>
      <c r="AX7" s="79"/>
      <c r="AY7" s="81" t="s">
        <v>855</v>
      </c>
      <c r="AZ7" s="81" t="s">
        <v>821</v>
      </c>
      <c r="BA7" s="79"/>
      <c r="BB7" s="81" t="s">
        <v>855</v>
      </c>
      <c r="BC7" s="81" t="s">
        <v>821</v>
      </c>
      <c r="BD7" s="79"/>
      <c r="BE7" s="81" t="s">
        <v>855</v>
      </c>
      <c r="BF7" s="81" t="s">
        <v>821</v>
      </c>
      <c r="BG7" s="79" t="str">
        <f t="shared" si="0"/>
        <v xml:space="preserve">INSERT INTO SC_SystemeProduits(RefDimension,NomSysteme,typePresta,ligne,Quantite,formule,cte1,DateModif) values (1,'FV4','MATIERE',393,null,'2*CTE1','PERIMETRE',now());
</v>
      </c>
      <c r="BH7" s="79"/>
      <c r="BI7" s="79"/>
      <c r="BJ7" s="79" t="str">
        <f t="shared" si="1"/>
        <v xml:space="preserve">INSERT INTO SC_SystemeProduits(RefDimension,NomSysteme,typePresta,ligne,Quantite,formule,cte1,DateModif) values (2,'FV4','MATIERE',393,null,'2*CTE1','PERIMETRE',now());
</v>
      </c>
      <c r="BK7" s="79"/>
      <c r="BL7" s="79"/>
      <c r="BM7" s="79" t="str">
        <f t="shared" si="2"/>
        <v xml:space="preserve">INSERT INTO SC_SystemeProduits(RefDimension,NomSysteme,typePresta,ligne,Quantite,formule,cte1,DateModif) values (3,'FV4','MATIERE',393,null,'2*CTE1','PERIMETRE',now());
</v>
      </c>
      <c r="BN7" s="79"/>
      <c r="BO7" s="79"/>
      <c r="BP7" s="79" t="str">
        <f t="shared" si="3"/>
        <v xml:space="preserve">INSERT INTO SC_SystemeProduits(RefDimension,NomSysteme,typePresta,ligne,Quantite,formule,cte1,DateModif) values (4,'FV4','MATIERE',393,null,'2*CTE1','PERIMETRE',now());
</v>
      </c>
      <c r="BQ7" s="79"/>
      <c r="BR7" s="79"/>
      <c r="BS7" s="79" t="str">
        <f t="shared" si="4"/>
        <v xml:space="preserve">INSERT INTO SC_SystemeProduits(RefDimension,NomSysteme,typePresta,ligne,Quantite,formule,cte1,DateModif) values (5,'FV4','MATIERE',393,null,'2*CTE1','PERIMETRE',now());
</v>
      </c>
      <c r="BT7" s="79"/>
      <c r="BU7" s="79"/>
      <c r="BV7" s="79" t="str">
        <f t="shared" si="5"/>
        <v xml:space="preserve">INSERT INTO SC_SystemeProduits(RefDimension,NomSysteme,typePresta,ligne,Quantite,formule,cte1,DateModif) values (6,'FV4','MATIERE',393,null,'2*CTE1','PERIMETRE',now());
</v>
      </c>
      <c r="BW7" s="79"/>
      <c r="BX7" s="79"/>
      <c r="BY7" s="79" t="str">
        <f t="shared" si="6"/>
        <v xml:space="preserve">INSERT INTO SC_SystemeProduits(RefDimension,NomSysteme,typePresta,ligne,Quantite,formule,cte1,DateModif) values (7,'FV4','MATIERE',393,null,'2*CTE1','PERIMETRE',now());
</v>
      </c>
      <c r="BZ7" s="79"/>
      <c r="CA7" s="79"/>
      <c r="CB7" s="79" t="str">
        <f t="shared" si="7"/>
        <v xml:space="preserve">INSERT INTO SC_SystemeProduits(RefDimension,NomSysteme,typePresta,ligne,Quantite,formule,cte1,DateModif) values (8,'FV4','MATIERE',393,null,'2*CTE1','PERIMETRE',now());
</v>
      </c>
      <c r="CC7" s="79"/>
      <c r="CD7" s="79"/>
      <c r="CE7" s="79" t="str">
        <f t="shared" si="8"/>
        <v xml:space="preserve">INSERT INTO SC_SystemeProduits(RefDimension,NomSysteme,typePresta,ligne,Quantite,formule,cte1,DateModif) values (9,'FV4','MATIERE',393,null,'2*CTE1','PERIMETRE',now());
</v>
      </c>
      <c r="CF7" s="79"/>
      <c r="CG7" s="79"/>
      <c r="CH7" s="79" t="str">
        <f t="shared" si="9"/>
        <v xml:space="preserve">INSERT INTO SC_SystemeProduits(RefDimension,NomSysteme,typePresta,ligne,Quantite,formule,cte1,DateModif) values (10,'FV4','MATIERE',393,null,'2*CTE1','PERIMETRE',now());
</v>
      </c>
      <c r="CI7" s="79"/>
      <c r="CJ7" s="79"/>
      <c r="CK7" s="79" t="str">
        <f t="shared" si="10"/>
        <v xml:space="preserve">INSERT INTO SC_SystemeProduits(RefDimension,NomSysteme,typePresta,ligne,Quantite,formule,cte1,DateModif) values (11,'FV4','MATIERE',393,null,'2*CTE1','PERIMETRE',now());
</v>
      </c>
      <c r="CL7" s="79"/>
      <c r="CM7" s="79"/>
      <c r="CN7" s="79" t="str">
        <f t="shared" si="11"/>
        <v xml:space="preserve">INSERT INTO SC_SystemeProduits(RefDimension,NomSysteme,typePresta,ligne,Quantite,formule,cte1,DateModif) values (12,'FV4','MATIERE',393,null,'2*CTE1','PERIMETRE',now());
</v>
      </c>
      <c r="CO7" s="79"/>
      <c r="CP7" s="79"/>
      <c r="CQ7" s="79" t="str">
        <f t="shared" si="12"/>
        <v xml:space="preserve">INSERT INTO SC_SystemeProduits(RefDimension,NomSysteme,typePresta,ligne,Quantite,formule,cte1,DateModif) values (13,'FV4','MATIERE',393,null,'2*CTE1','PERIMETRE',now());
</v>
      </c>
      <c r="CR7" s="79"/>
      <c r="CS7" s="79"/>
      <c r="CT7" s="79" t="str">
        <f t="shared" si="13"/>
        <v xml:space="preserve">INSERT INTO SC_SystemeProduits(RefDimension,NomSysteme,typePresta,ligne,Quantite,formule,cte1,DateModif) values (14,'FV4','MATIERE',393,null,'2*CTE1','PERIMETRE',now());
</v>
      </c>
      <c r="CU7" s="79"/>
      <c r="CV7" s="79"/>
      <c r="CW7" s="79" t="str">
        <f t="shared" si="14"/>
        <v xml:space="preserve">INSERT INTO SC_SystemeProduits(RefDimension,NomSysteme,typePresta,ligne,Quantite,formule,cte1,DateModif) values (15,'FV4','MATIERE',393,null,'2*CTE1','PERIMETRE',now());
</v>
      </c>
      <c r="CX7" s="79"/>
      <c r="CY7" s="79"/>
      <c r="CZ7" s="79" t="str">
        <f t="shared" si="15"/>
        <v xml:space="preserve">INSERT INTO SC_SystemeProduits(RefDimension,NomSysteme,typePresta,ligne,Quantite,formule,cte1,DateModif) values (16,'FV4','MATIERE',393,null,'2*CTE1','PERIMETRE',now());
</v>
      </c>
      <c r="DA7" s="79"/>
      <c r="DB7" s="79"/>
      <c r="DC7" s="79" t="str">
        <f t="shared" si="16"/>
        <v xml:space="preserve">INSERT INTO SC_SystemeProduits(RefDimension,NomSysteme,typePresta,ligne,Quantite,formule,cte1,DateModif) values (17,'FV4','MATIERE',393,null,'2*CTE1','PERIMETRE',now());
</v>
      </c>
      <c r="DD7" s="79"/>
      <c r="DE7" s="79"/>
      <c r="DF7" s="79" t="str">
        <f t="shared" si="17"/>
        <v xml:space="preserve">INSERT INTO SC_SystemeProduits(RefDimension,NomSysteme,typePresta,ligne,Quantite,formule,cte1,DateModif) values (18,'FV4','MATIERE',393,null,'2*CTE1','PERIMETRE',now());
</v>
      </c>
    </row>
    <row r="8" spans="1:112" x14ac:dyDescent="0.3">
      <c r="A8" s="80">
        <f>VLOOKUP($C8,MATIERE!$B$2:$K$486,10,0)</f>
        <v>169</v>
      </c>
      <c r="B8" s="72" t="s">
        <v>327</v>
      </c>
      <c r="C8" s="72" t="s">
        <v>772</v>
      </c>
      <c r="D8" s="72" t="s">
        <v>8</v>
      </c>
      <c r="E8" s="77"/>
      <c r="F8" s="78" t="s">
        <v>1311</v>
      </c>
      <c r="G8" s="78" t="s">
        <v>821</v>
      </c>
      <c r="H8" s="79"/>
      <c r="I8" s="81" t="s">
        <v>1311</v>
      </c>
      <c r="J8" s="81" t="s">
        <v>821</v>
      </c>
      <c r="K8" s="79"/>
      <c r="L8" s="81" t="s">
        <v>1311</v>
      </c>
      <c r="M8" s="81" t="s">
        <v>821</v>
      </c>
      <c r="N8" s="79"/>
      <c r="O8" s="81" t="s">
        <v>1311</v>
      </c>
      <c r="P8" s="81" t="s">
        <v>821</v>
      </c>
      <c r="Q8" s="79"/>
      <c r="R8" s="81" t="s">
        <v>1311</v>
      </c>
      <c r="S8" s="81" t="s">
        <v>821</v>
      </c>
      <c r="T8" s="79"/>
      <c r="U8" s="81" t="s">
        <v>1311</v>
      </c>
      <c r="V8" s="81" t="s">
        <v>821</v>
      </c>
      <c r="W8" s="79"/>
      <c r="X8" s="81" t="s">
        <v>1311</v>
      </c>
      <c r="Y8" s="81" t="s">
        <v>821</v>
      </c>
      <c r="Z8" s="79"/>
      <c r="AA8" s="81" t="s">
        <v>1311</v>
      </c>
      <c r="AB8" s="81" t="s">
        <v>821</v>
      </c>
      <c r="AC8" s="79"/>
      <c r="AD8" s="81" t="s">
        <v>1311</v>
      </c>
      <c r="AE8" s="81" t="s">
        <v>821</v>
      </c>
      <c r="AF8" s="79"/>
      <c r="AG8" s="81" t="s">
        <v>1311</v>
      </c>
      <c r="AH8" s="81" t="s">
        <v>821</v>
      </c>
      <c r="AI8" s="79"/>
      <c r="AJ8" s="81" t="s">
        <v>1311</v>
      </c>
      <c r="AK8" s="81" t="s">
        <v>821</v>
      </c>
      <c r="AL8" s="79"/>
      <c r="AM8" s="81" t="s">
        <v>1311</v>
      </c>
      <c r="AN8" s="81" t="s">
        <v>821</v>
      </c>
      <c r="AO8" s="79"/>
      <c r="AP8" s="81" t="s">
        <v>1311</v>
      </c>
      <c r="AQ8" s="81" t="s">
        <v>821</v>
      </c>
      <c r="AR8" s="79"/>
      <c r="AS8" s="81" t="s">
        <v>1311</v>
      </c>
      <c r="AT8" s="81" t="s">
        <v>821</v>
      </c>
      <c r="AU8" s="79"/>
      <c r="AV8" s="81" t="s">
        <v>1311</v>
      </c>
      <c r="AW8" s="81" t="s">
        <v>821</v>
      </c>
      <c r="AX8" s="79"/>
      <c r="AY8" s="81" t="s">
        <v>1311</v>
      </c>
      <c r="AZ8" s="81" t="s">
        <v>821</v>
      </c>
      <c r="BA8" s="79"/>
      <c r="BB8" s="81" t="s">
        <v>1311</v>
      </c>
      <c r="BC8" s="81" t="s">
        <v>821</v>
      </c>
      <c r="BD8" s="79"/>
      <c r="BE8" s="81" t="s">
        <v>1311</v>
      </c>
      <c r="BF8" s="81" t="s">
        <v>821</v>
      </c>
      <c r="BG8" s="79" t="str">
        <f t="shared" si="0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79"/>
      <c r="BI8" s="79"/>
      <c r="BJ8" s="79" t="str">
        <f t="shared" si="1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79"/>
      <c r="BL8" s="79"/>
      <c r="BM8" s="79" t="str">
        <f t="shared" si="2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79"/>
      <c r="BO8" s="79"/>
      <c r="BP8" s="79" t="str">
        <f t="shared" si="3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79"/>
      <c r="BR8" s="79"/>
      <c r="BS8" s="79" t="str">
        <f t="shared" si="4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79"/>
      <c r="BU8" s="79"/>
      <c r="BV8" s="79" t="str">
        <f t="shared" si="5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79"/>
      <c r="BX8" s="79"/>
      <c r="BY8" s="79" t="str">
        <f t="shared" si="6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79"/>
      <c r="CA8" s="79"/>
      <c r="CB8" s="79" t="str">
        <f t="shared" si="7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79"/>
      <c r="CD8" s="79"/>
      <c r="CE8" s="79" t="str">
        <f t="shared" si="8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79"/>
      <c r="CG8" s="79"/>
      <c r="CH8" s="79" t="str">
        <f t="shared" si="9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79"/>
      <c r="CJ8" s="79"/>
      <c r="CK8" s="79" t="str">
        <f t="shared" si="10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79"/>
      <c r="CM8" s="79"/>
      <c r="CN8" s="79" t="str">
        <f t="shared" si="11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79"/>
      <c r="CP8" s="79"/>
      <c r="CQ8" s="79" t="str">
        <f t="shared" si="12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79"/>
      <c r="CS8" s="79"/>
      <c r="CT8" s="79" t="str">
        <f t="shared" si="13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79"/>
      <c r="CV8" s="79"/>
      <c r="CW8" s="79" t="str">
        <f t="shared" si="14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79"/>
      <c r="CY8" s="79"/>
      <c r="CZ8" s="79" t="str">
        <f t="shared" si="15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79"/>
      <c r="DB8" s="79"/>
      <c r="DC8" s="79" t="str">
        <f t="shared" si="16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79"/>
      <c r="DE8" s="79"/>
      <c r="DF8" s="79" t="str">
        <f t="shared" si="17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2" x14ac:dyDescent="0.3">
      <c r="A9" s="80">
        <f>VLOOKUP($C9,MATIERE!$B$2:$K$486,10,0)</f>
        <v>375</v>
      </c>
      <c r="B9" s="72" t="s">
        <v>327</v>
      </c>
      <c r="C9" s="72" t="s">
        <v>281</v>
      </c>
      <c r="D9" s="72" t="s">
        <v>317</v>
      </c>
      <c r="E9" s="77"/>
      <c r="F9" s="78" t="s">
        <v>1308</v>
      </c>
      <c r="G9" s="78" t="s">
        <v>821</v>
      </c>
      <c r="H9" s="79"/>
      <c r="I9" s="81" t="s">
        <v>1308</v>
      </c>
      <c r="J9" s="81" t="s">
        <v>821</v>
      </c>
      <c r="K9" s="79"/>
      <c r="L9" s="81" t="s">
        <v>1308</v>
      </c>
      <c r="M9" s="81" t="s">
        <v>821</v>
      </c>
      <c r="N9" s="79"/>
      <c r="O9" s="81" t="s">
        <v>1308</v>
      </c>
      <c r="P9" s="81" t="s">
        <v>821</v>
      </c>
      <c r="Q9" s="79"/>
      <c r="R9" s="81" t="s">
        <v>1308</v>
      </c>
      <c r="S9" s="81" t="s">
        <v>821</v>
      </c>
      <c r="T9" s="79"/>
      <c r="U9" s="81" t="s">
        <v>1308</v>
      </c>
      <c r="V9" s="81" t="s">
        <v>821</v>
      </c>
      <c r="W9" s="79"/>
      <c r="X9" s="81" t="s">
        <v>1308</v>
      </c>
      <c r="Y9" s="81" t="s">
        <v>821</v>
      </c>
      <c r="Z9" s="79"/>
      <c r="AA9" s="81" t="s">
        <v>1308</v>
      </c>
      <c r="AB9" s="81" t="s">
        <v>821</v>
      </c>
      <c r="AC9" s="79"/>
      <c r="AD9" s="81" t="s">
        <v>1308</v>
      </c>
      <c r="AE9" s="81" t="s">
        <v>821</v>
      </c>
      <c r="AF9" s="79"/>
      <c r="AG9" s="81" t="s">
        <v>1308</v>
      </c>
      <c r="AH9" s="81" t="s">
        <v>821</v>
      </c>
      <c r="AI9" s="79"/>
      <c r="AJ9" s="81" t="s">
        <v>1308</v>
      </c>
      <c r="AK9" s="81" t="s">
        <v>821</v>
      </c>
      <c r="AL9" s="79"/>
      <c r="AM9" s="81" t="s">
        <v>1308</v>
      </c>
      <c r="AN9" s="81" t="s">
        <v>821</v>
      </c>
      <c r="AO9" s="79"/>
      <c r="AP9" s="81" t="s">
        <v>1308</v>
      </c>
      <c r="AQ9" s="81" t="s">
        <v>821</v>
      </c>
      <c r="AR9" s="79"/>
      <c r="AS9" s="81" t="s">
        <v>1308</v>
      </c>
      <c r="AT9" s="81" t="s">
        <v>821</v>
      </c>
      <c r="AU9" s="79"/>
      <c r="AV9" s="81" t="s">
        <v>1308</v>
      </c>
      <c r="AW9" s="81" t="s">
        <v>821</v>
      </c>
      <c r="AX9" s="79"/>
      <c r="AY9" s="81" t="s">
        <v>1308</v>
      </c>
      <c r="AZ9" s="81" t="s">
        <v>821</v>
      </c>
      <c r="BA9" s="79"/>
      <c r="BB9" s="81" t="s">
        <v>1308</v>
      </c>
      <c r="BC9" s="81" t="s">
        <v>821</v>
      </c>
      <c r="BD9" s="79"/>
      <c r="BE9" s="81" t="s">
        <v>1308</v>
      </c>
      <c r="BF9" s="81" t="s">
        <v>821</v>
      </c>
      <c r="BG9" s="79" t="str">
        <f t="shared" si="0"/>
        <v xml:space="preserve">INSERT INTO SC_SystemeProduits(RefDimension,NomSysteme,typePresta,ligne,Quantite,formule,cte1,DateModif) values (1,'FV4','MATIERE',375,null,'0.074*0.4*0.2*CTE1','PERIMETRE',now());
</v>
      </c>
      <c r="BH9" s="79"/>
      <c r="BI9" s="79"/>
      <c r="BJ9" s="79" t="str">
        <f t="shared" si="1"/>
        <v xml:space="preserve">INSERT INTO SC_SystemeProduits(RefDimension,NomSysteme,typePresta,ligne,Quantite,formule,cte1,DateModif) values (2,'FV4','MATIERE',375,null,'0.074*0.4*0.2*CTE1','PERIMETRE',now());
</v>
      </c>
      <c r="BK9" s="79"/>
      <c r="BL9" s="79"/>
      <c r="BM9" s="79" t="str">
        <f t="shared" si="2"/>
        <v xml:space="preserve">INSERT INTO SC_SystemeProduits(RefDimension,NomSysteme,typePresta,ligne,Quantite,formule,cte1,DateModif) values (3,'FV4','MATIERE',375,null,'0.074*0.4*0.2*CTE1','PERIMETRE',now());
</v>
      </c>
      <c r="BN9" s="79"/>
      <c r="BO9" s="79"/>
      <c r="BP9" s="79" t="str">
        <f t="shared" si="3"/>
        <v xml:space="preserve">INSERT INTO SC_SystemeProduits(RefDimension,NomSysteme,typePresta,ligne,Quantite,formule,cte1,DateModif) values (4,'FV4','MATIERE',375,null,'0.074*0.4*0.2*CTE1','PERIMETRE',now());
</v>
      </c>
      <c r="BQ9" s="79"/>
      <c r="BR9" s="79"/>
      <c r="BS9" s="79" t="str">
        <f t="shared" si="4"/>
        <v xml:space="preserve">INSERT INTO SC_SystemeProduits(RefDimension,NomSysteme,typePresta,ligne,Quantite,formule,cte1,DateModif) values (5,'FV4','MATIERE',375,null,'0.074*0.4*0.2*CTE1','PERIMETRE',now());
</v>
      </c>
      <c r="BT9" s="79"/>
      <c r="BU9" s="79"/>
      <c r="BV9" s="79" t="str">
        <f t="shared" si="5"/>
        <v xml:space="preserve">INSERT INTO SC_SystemeProduits(RefDimension,NomSysteme,typePresta,ligne,Quantite,formule,cte1,DateModif) values (6,'FV4','MATIERE',375,null,'0.074*0.4*0.2*CTE1','PERIMETRE',now());
</v>
      </c>
      <c r="BW9" s="79"/>
      <c r="BX9" s="79"/>
      <c r="BY9" s="79" t="str">
        <f t="shared" si="6"/>
        <v xml:space="preserve">INSERT INTO SC_SystemeProduits(RefDimension,NomSysteme,typePresta,ligne,Quantite,formule,cte1,DateModif) values (7,'FV4','MATIERE',375,null,'0.074*0.4*0.2*CTE1','PERIMETRE',now());
</v>
      </c>
      <c r="BZ9" s="79"/>
      <c r="CA9" s="79"/>
      <c r="CB9" s="79" t="str">
        <f t="shared" si="7"/>
        <v xml:space="preserve">INSERT INTO SC_SystemeProduits(RefDimension,NomSysteme,typePresta,ligne,Quantite,formule,cte1,DateModif) values (8,'FV4','MATIERE',375,null,'0.074*0.4*0.2*CTE1','PERIMETRE',now());
</v>
      </c>
      <c r="CC9" s="79"/>
      <c r="CD9" s="79"/>
      <c r="CE9" s="79" t="str">
        <f t="shared" si="8"/>
        <v xml:space="preserve">INSERT INTO SC_SystemeProduits(RefDimension,NomSysteme,typePresta,ligne,Quantite,formule,cte1,DateModif) values (9,'FV4','MATIERE',375,null,'0.074*0.4*0.2*CTE1','PERIMETRE',now());
</v>
      </c>
      <c r="CF9" s="79"/>
      <c r="CG9" s="79"/>
      <c r="CH9" s="79" t="str">
        <f t="shared" si="9"/>
        <v xml:space="preserve">INSERT INTO SC_SystemeProduits(RefDimension,NomSysteme,typePresta,ligne,Quantite,formule,cte1,DateModif) values (10,'FV4','MATIERE',375,null,'0.074*0.4*0.2*CTE1','PERIMETRE',now());
</v>
      </c>
      <c r="CI9" s="79"/>
      <c r="CJ9" s="79"/>
      <c r="CK9" s="79" t="str">
        <f t="shared" si="10"/>
        <v xml:space="preserve">INSERT INTO SC_SystemeProduits(RefDimension,NomSysteme,typePresta,ligne,Quantite,formule,cte1,DateModif) values (11,'FV4','MATIERE',375,null,'0.074*0.4*0.2*CTE1','PERIMETRE',now());
</v>
      </c>
      <c r="CL9" s="79"/>
      <c r="CM9" s="79"/>
      <c r="CN9" s="79" t="str">
        <f t="shared" si="11"/>
        <v xml:space="preserve">INSERT INTO SC_SystemeProduits(RefDimension,NomSysteme,typePresta,ligne,Quantite,formule,cte1,DateModif) values (12,'FV4','MATIERE',375,null,'0.074*0.4*0.2*CTE1','PERIMETRE',now());
</v>
      </c>
      <c r="CO9" s="79"/>
      <c r="CP9" s="79"/>
      <c r="CQ9" s="79" t="str">
        <f t="shared" si="12"/>
        <v xml:space="preserve">INSERT INTO SC_SystemeProduits(RefDimension,NomSysteme,typePresta,ligne,Quantite,formule,cte1,DateModif) values (13,'FV4','MATIERE',375,null,'0.074*0.4*0.2*CTE1','PERIMETRE',now());
</v>
      </c>
      <c r="CR9" s="79"/>
      <c r="CS9" s="79"/>
      <c r="CT9" s="79" t="str">
        <f t="shared" si="13"/>
        <v xml:space="preserve">INSERT INTO SC_SystemeProduits(RefDimension,NomSysteme,typePresta,ligne,Quantite,formule,cte1,DateModif) values (14,'FV4','MATIERE',375,null,'0.074*0.4*0.2*CTE1','PERIMETRE',now());
</v>
      </c>
      <c r="CU9" s="79"/>
      <c r="CV9" s="79"/>
      <c r="CW9" s="79" t="str">
        <f t="shared" si="14"/>
        <v xml:space="preserve">INSERT INTO SC_SystemeProduits(RefDimension,NomSysteme,typePresta,ligne,Quantite,formule,cte1,DateModif) values (15,'FV4','MATIERE',375,null,'0.074*0.4*0.2*CTE1','PERIMETRE',now());
</v>
      </c>
      <c r="CX9" s="79"/>
      <c r="CY9" s="79"/>
      <c r="CZ9" s="79" t="str">
        <f t="shared" si="15"/>
        <v xml:space="preserve">INSERT INTO SC_SystemeProduits(RefDimension,NomSysteme,typePresta,ligne,Quantite,formule,cte1,DateModif) values (16,'FV4','MATIERE',375,null,'0.074*0.4*0.2*CTE1','PERIMETRE',now());
</v>
      </c>
      <c r="DA9" s="79"/>
      <c r="DB9" s="79"/>
      <c r="DC9" s="79" t="str">
        <f t="shared" si="16"/>
        <v xml:space="preserve">INSERT INTO SC_SystemeProduits(RefDimension,NomSysteme,typePresta,ligne,Quantite,formule,cte1,DateModif) values (17,'FV4','MATIERE',375,null,'0.074*0.4*0.2*CTE1','PERIMETRE',now());
</v>
      </c>
      <c r="DD9" s="79"/>
      <c r="DE9" s="79"/>
      <c r="DF9" s="79" t="str">
        <f t="shared" si="17"/>
        <v xml:space="preserve">INSERT INTO SC_SystemeProduits(RefDimension,NomSysteme,typePresta,ligne,Quantite,formule,cte1,DateModif) values (18,'FV4','MATIERE',375,null,'0.074*0.4*0.2*CTE1','PERIMETRE',now());
</v>
      </c>
    </row>
    <row r="10" spans="1:112" x14ac:dyDescent="0.3">
      <c r="A10" s="80">
        <f>VLOOKUP($C10,MATIERE!$B$2:$K$486,10,0)</f>
        <v>401</v>
      </c>
      <c r="B10" s="72" t="s">
        <v>327</v>
      </c>
      <c r="C10" s="76" t="s">
        <v>1296</v>
      </c>
      <c r="D10" s="72" t="s">
        <v>317</v>
      </c>
      <c r="E10" s="77"/>
      <c r="F10" s="78" t="s">
        <v>1309</v>
      </c>
      <c r="G10" s="78" t="s">
        <v>821</v>
      </c>
      <c r="H10" s="79"/>
      <c r="I10" s="81" t="s">
        <v>1309</v>
      </c>
      <c r="J10" s="81" t="s">
        <v>821</v>
      </c>
      <c r="K10" s="79"/>
      <c r="L10" s="81" t="s">
        <v>1309</v>
      </c>
      <c r="M10" s="81" t="s">
        <v>821</v>
      </c>
      <c r="N10" s="79"/>
      <c r="O10" s="81" t="s">
        <v>1309</v>
      </c>
      <c r="P10" s="81" t="s">
        <v>821</v>
      </c>
      <c r="Q10" s="79"/>
      <c r="R10" s="81" t="s">
        <v>1309</v>
      </c>
      <c r="S10" s="81" t="s">
        <v>821</v>
      </c>
      <c r="T10" s="79"/>
      <c r="U10" s="81" t="s">
        <v>1309</v>
      </c>
      <c r="V10" s="81" t="s">
        <v>821</v>
      </c>
      <c r="W10" s="79"/>
      <c r="X10" s="81" t="s">
        <v>1309</v>
      </c>
      <c r="Y10" s="81" t="s">
        <v>821</v>
      </c>
      <c r="Z10" s="79"/>
      <c r="AA10" s="81" t="s">
        <v>1309</v>
      </c>
      <c r="AB10" s="81" t="s">
        <v>821</v>
      </c>
      <c r="AC10" s="79"/>
      <c r="AD10" s="81" t="s">
        <v>1309</v>
      </c>
      <c r="AE10" s="81" t="s">
        <v>821</v>
      </c>
      <c r="AF10" s="79"/>
      <c r="AG10" s="81" t="s">
        <v>1309</v>
      </c>
      <c r="AH10" s="81" t="s">
        <v>821</v>
      </c>
      <c r="AI10" s="79"/>
      <c r="AJ10" s="81" t="s">
        <v>1309</v>
      </c>
      <c r="AK10" s="81" t="s">
        <v>821</v>
      </c>
      <c r="AL10" s="79"/>
      <c r="AM10" s="81" t="s">
        <v>1309</v>
      </c>
      <c r="AN10" s="81" t="s">
        <v>821</v>
      </c>
      <c r="AO10" s="79"/>
      <c r="AP10" s="81" t="s">
        <v>1309</v>
      </c>
      <c r="AQ10" s="81" t="s">
        <v>821</v>
      </c>
      <c r="AR10" s="79"/>
      <c r="AS10" s="81" t="s">
        <v>1309</v>
      </c>
      <c r="AT10" s="81" t="s">
        <v>821</v>
      </c>
      <c r="AU10" s="79"/>
      <c r="AV10" s="81" t="s">
        <v>1309</v>
      </c>
      <c r="AW10" s="81" t="s">
        <v>821</v>
      </c>
      <c r="AX10" s="79"/>
      <c r="AY10" s="81" t="s">
        <v>1309</v>
      </c>
      <c r="AZ10" s="81" t="s">
        <v>821</v>
      </c>
      <c r="BA10" s="79"/>
      <c r="BB10" s="81" t="s">
        <v>1309</v>
      </c>
      <c r="BC10" s="81" t="s">
        <v>821</v>
      </c>
      <c r="BD10" s="79"/>
      <c r="BE10" s="81" t="s">
        <v>1309</v>
      </c>
      <c r="BF10" s="81" t="s">
        <v>821</v>
      </c>
      <c r="BG10" s="79" t="str">
        <f t="shared" si="0"/>
        <v xml:space="preserve">INSERT INTO SC_SystemeProduits(RefDimension,NomSysteme,typePresta,ligne,Quantite,formule,cte1,DateModif) values (1,'FV4','MATIERE',401,null,'(0.004725*8+0.058*0.4*0.2)*CTE1','PERIMETRE',now());
</v>
      </c>
      <c r="BH10" s="79"/>
      <c r="BI10" s="79"/>
      <c r="BJ10" s="79" t="str">
        <f t="shared" si="1"/>
        <v xml:space="preserve">INSERT INTO SC_SystemeProduits(RefDimension,NomSysteme,typePresta,ligne,Quantite,formule,cte1,DateModif) values (2,'FV4','MATIERE',401,null,'(0.004725*8+0.058*0.4*0.2)*CTE1','PERIMETRE',now());
</v>
      </c>
      <c r="BK10" s="79"/>
      <c r="BL10" s="79"/>
      <c r="BM10" s="79" t="str">
        <f t="shared" si="2"/>
        <v xml:space="preserve">INSERT INTO SC_SystemeProduits(RefDimension,NomSysteme,typePresta,ligne,Quantite,formule,cte1,DateModif) values (3,'FV4','MATIERE',401,null,'(0.004725*8+0.058*0.4*0.2)*CTE1','PERIMETRE',now());
</v>
      </c>
      <c r="BN10" s="79"/>
      <c r="BO10" s="79"/>
      <c r="BP10" s="79" t="str">
        <f t="shared" si="3"/>
        <v xml:space="preserve">INSERT INTO SC_SystemeProduits(RefDimension,NomSysteme,typePresta,ligne,Quantite,formule,cte1,DateModif) values (4,'FV4','MATIERE',401,null,'(0.004725*8+0.058*0.4*0.2)*CTE1','PERIMETRE',now());
</v>
      </c>
      <c r="BQ10" s="79"/>
      <c r="BR10" s="79"/>
      <c r="BS10" s="79" t="str">
        <f t="shared" si="4"/>
        <v xml:space="preserve">INSERT INTO SC_SystemeProduits(RefDimension,NomSysteme,typePresta,ligne,Quantite,formule,cte1,DateModif) values (5,'FV4','MATIERE',401,null,'(0.004725*8+0.058*0.4*0.2)*CTE1','PERIMETRE',now());
</v>
      </c>
      <c r="BT10" s="79"/>
      <c r="BU10" s="79"/>
      <c r="BV10" s="79" t="str">
        <f t="shared" si="5"/>
        <v xml:space="preserve">INSERT INTO SC_SystemeProduits(RefDimension,NomSysteme,typePresta,ligne,Quantite,formule,cte1,DateModif) values (6,'FV4','MATIERE',401,null,'(0.004725*8+0.058*0.4*0.2)*CTE1','PERIMETRE',now());
</v>
      </c>
      <c r="BW10" s="79"/>
      <c r="BX10" s="79"/>
      <c r="BY10" s="79" t="str">
        <f t="shared" si="6"/>
        <v xml:space="preserve">INSERT INTO SC_SystemeProduits(RefDimension,NomSysteme,typePresta,ligne,Quantite,formule,cte1,DateModif) values (7,'FV4','MATIERE',401,null,'(0.004725*8+0.058*0.4*0.2)*CTE1','PERIMETRE',now());
</v>
      </c>
      <c r="BZ10" s="79"/>
      <c r="CA10" s="79"/>
      <c r="CB10" s="79" t="str">
        <f t="shared" si="7"/>
        <v xml:space="preserve">INSERT INTO SC_SystemeProduits(RefDimension,NomSysteme,typePresta,ligne,Quantite,formule,cte1,DateModif) values (8,'FV4','MATIERE',401,null,'(0.004725*8+0.058*0.4*0.2)*CTE1','PERIMETRE',now());
</v>
      </c>
      <c r="CC10" s="79"/>
      <c r="CD10" s="79"/>
      <c r="CE10" s="79" t="str">
        <f t="shared" si="8"/>
        <v xml:space="preserve">INSERT INTO SC_SystemeProduits(RefDimension,NomSysteme,typePresta,ligne,Quantite,formule,cte1,DateModif) values (9,'FV4','MATIERE',401,null,'(0.004725*8+0.058*0.4*0.2)*CTE1','PERIMETRE',now());
</v>
      </c>
      <c r="CF10" s="79"/>
      <c r="CG10" s="79"/>
      <c r="CH10" s="79" t="str">
        <f t="shared" si="9"/>
        <v xml:space="preserve">INSERT INTO SC_SystemeProduits(RefDimension,NomSysteme,typePresta,ligne,Quantite,formule,cte1,DateModif) values (10,'FV4','MATIERE',401,null,'(0.004725*8+0.058*0.4*0.2)*CTE1','PERIMETRE',now());
</v>
      </c>
      <c r="CI10" s="79"/>
      <c r="CJ10" s="79"/>
      <c r="CK10" s="79" t="str">
        <f t="shared" si="10"/>
        <v xml:space="preserve">INSERT INTO SC_SystemeProduits(RefDimension,NomSysteme,typePresta,ligne,Quantite,formule,cte1,DateModif) values (11,'FV4','MATIERE',401,null,'(0.004725*8+0.058*0.4*0.2)*CTE1','PERIMETRE',now());
</v>
      </c>
      <c r="CL10" s="79"/>
      <c r="CM10" s="79"/>
      <c r="CN10" s="79" t="str">
        <f t="shared" si="11"/>
        <v xml:space="preserve">INSERT INTO SC_SystemeProduits(RefDimension,NomSysteme,typePresta,ligne,Quantite,formule,cte1,DateModif) values (12,'FV4','MATIERE',401,null,'(0.004725*8+0.058*0.4*0.2)*CTE1','PERIMETRE',now());
</v>
      </c>
      <c r="CO10" s="79"/>
      <c r="CP10" s="79"/>
      <c r="CQ10" s="79" t="str">
        <f t="shared" si="12"/>
        <v xml:space="preserve">INSERT INTO SC_SystemeProduits(RefDimension,NomSysteme,typePresta,ligne,Quantite,formule,cte1,DateModif) values (13,'FV4','MATIERE',401,null,'(0.004725*8+0.058*0.4*0.2)*CTE1','PERIMETRE',now());
</v>
      </c>
      <c r="CR10" s="79"/>
      <c r="CS10" s="79"/>
      <c r="CT10" s="79" t="str">
        <f t="shared" si="13"/>
        <v xml:space="preserve">INSERT INTO SC_SystemeProduits(RefDimension,NomSysteme,typePresta,ligne,Quantite,formule,cte1,DateModif) values (14,'FV4','MATIERE',401,null,'(0.004725*8+0.058*0.4*0.2)*CTE1','PERIMETRE',now());
</v>
      </c>
      <c r="CU10" s="79"/>
      <c r="CV10" s="79"/>
      <c r="CW10" s="79" t="str">
        <f t="shared" si="14"/>
        <v xml:space="preserve">INSERT INTO SC_SystemeProduits(RefDimension,NomSysteme,typePresta,ligne,Quantite,formule,cte1,DateModif) values (15,'FV4','MATIERE',401,null,'(0.004725*8+0.058*0.4*0.2)*CTE1','PERIMETRE',now());
</v>
      </c>
      <c r="CX10" s="79"/>
      <c r="CY10" s="79"/>
      <c r="CZ10" s="79" t="str">
        <f t="shared" si="15"/>
        <v xml:space="preserve">INSERT INTO SC_SystemeProduits(RefDimension,NomSysteme,typePresta,ligne,Quantite,formule,cte1,DateModif) values (16,'FV4','MATIERE',401,null,'(0.004725*8+0.058*0.4*0.2)*CTE1','PERIMETRE',now());
</v>
      </c>
      <c r="DA10" s="79"/>
      <c r="DB10" s="79"/>
      <c r="DC10" s="79" t="str">
        <f t="shared" si="16"/>
        <v xml:space="preserve">INSERT INTO SC_SystemeProduits(RefDimension,NomSysteme,typePresta,ligne,Quantite,formule,cte1,DateModif) values (17,'FV4','MATIERE',401,null,'(0.004725*8+0.058*0.4*0.2)*CTE1','PERIMETRE',now());
</v>
      </c>
      <c r="DD10" s="79"/>
      <c r="DE10" s="79"/>
      <c r="DF10" s="79" t="str">
        <f t="shared" si="17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2" x14ac:dyDescent="0.3">
      <c r="A11" s="80">
        <f>VLOOKUP($C11,MATIERE!$B$2:$K$486,10,0)</f>
        <v>398</v>
      </c>
      <c r="B11" s="72" t="s">
        <v>327</v>
      </c>
      <c r="C11" s="72" t="s">
        <v>1297</v>
      </c>
      <c r="D11" s="72" t="s">
        <v>47</v>
      </c>
      <c r="E11" s="77"/>
      <c r="F11" s="78" t="s">
        <v>1173</v>
      </c>
      <c r="G11" s="78" t="s">
        <v>821</v>
      </c>
      <c r="H11" s="79"/>
      <c r="I11" s="81" t="s">
        <v>1173</v>
      </c>
      <c r="J11" s="81" t="s">
        <v>821</v>
      </c>
      <c r="K11" s="79"/>
      <c r="L11" s="81" t="s">
        <v>1173</v>
      </c>
      <c r="M11" s="81" t="s">
        <v>821</v>
      </c>
      <c r="N11" s="79"/>
      <c r="O11" s="81" t="s">
        <v>1173</v>
      </c>
      <c r="P11" s="81" t="s">
        <v>821</v>
      </c>
      <c r="Q11" s="79"/>
      <c r="R11" s="81" t="s">
        <v>1173</v>
      </c>
      <c r="S11" s="81" t="s">
        <v>821</v>
      </c>
      <c r="T11" s="79"/>
      <c r="U11" s="81" t="s">
        <v>1173</v>
      </c>
      <c r="V11" s="81" t="s">
        <v>821</v>
      </c>
      <c r="W11" s="79"/>
      <c r="X11" s="81" t="s">
        <v>1173</v>
      </c>
      <c r="Y11" s="81" t="s">
        <v>821</v>
      </c>
      <c r="Z11" s="79"/>
      <c r="AA11" s="81" t="s">
        <v>1173</v>
      </c>
      <c r="AB11" s="81" t="s">
        <v>821</v>
      </c>
      <c r="AC11" s="79"/>
      <c r="AD11" s="81" t="s">
        <v>1173</v>
      </c>
      <c r="AE11" s="81" t="s">
        <v>821</v>
      </c>
      <c r="AF11" s="79"/>
      <c r="AG11" s="81" t="s">
        <v>1173</v>
      </c>
      <c r="AH11" s="81" t="s">
        <v>821</v>
      </c>
      <c r="AI11" s="79"/>
      <c r="AJ11" s="81" t="s">
        <v>1173</v>
      </c>
      <c r="AK11" s="81" t="s">
        <v>821</v>
      </c>
      <c r="AL11" s="79"/>
      <c r="AM11" s="81" t="s">
        <v>1173</v>
      </c>
      <c r="AN11" s="81" t="s">
        <v>821</v>
      </c>
      <c r="AO11" s="79"/>
      <c r="AP11" s="81" t="s">
        <v>1173</v>
      </c>
      <c r="AQ11" s="81" t="s">
        <v>821</v>
      </c>
      <c r="AR11" s="79"/>
      <c r="AS11" s="81" t="s">
        <v>1173</v>
      </c>
      <c r="AT11" s="81" t="s">
        <v>821</v>
      </c>
      <c r="AU11" s="79"/>
      <c r="AV11" s="81" t="s">
        <v>1173</v>
      </c>
      <c r="AW11" s="81" t="s">
        <v>821</v>
      </c>
      <c r="AX11" s="79"/>
      <c r="AY11" s="81" t="s">
        <v>1173</v>
      </c>
      <c r="AZ11" s="81" t="s">
        <v>821</v>
      </c>
      <c r="BA11" s="79"/>
      <c r="BB11" s="81" t="s">
        <v>1173</v>
      </c>
      <c r="BC11" s="81" t="s">
        <v>821</v>
      </c>
      <c r="BD11" s="79"/>
      <c r="BE11" s="81" t="s">
        <v>1173</v>
      </c>
      <c r="BF11" s="81" t="s">
        <v>821</v>
      </c>
      <c r="BG11" s="79" t="str">
        <f t="shared" si="0"/>
        <v xml:space="preserve">INSERT INTO SC_SystemeProduits(RefDimension,NomSysteme,typePresta,ligne,Quantite,formule,cte1,DateModif) values (1,'FV4','MATIERE',398,null,'1*CTE1+4','PERIMETRE',now());
</v>
      </c>
      <c r="BH11" s="79"/>
      <c r="BI11" s="79"/>
      <c r="BJ11" s="79" t="str">
        <f t="shared" si="1"/>
        <v xml:space="preserve">INSERT INTO SC_SystemeProduits(RefDimension,NomSysteme,typePresta,ligne,Quantite,formule,cte1,DateModif) values (2,'FV4','MATIERE',398,null,'1*CTE1+4','PERIMETRE',now());
</v>
      </c>
      <c r="BK11" s="79"/>
      <c r="BL11" s="79"/>
      <c r="BM11" s="79" t="str">
        <f t="shared" si="2"/>
        <v xml:space="preserve">INSERT INTO SC_SystemeProduits(RefDimension,NomSysteme,typePresta,ligne,Quantite,formule,cte1,DateModif) values (3,'FV4','MATIERE',398,null,'1*CTE1+4','PERIMETRE',now());
</v>
      </c>
      <c r="BN11" s="79"/>
      <c r="BO11" s="79"/>
      <c r="BP11" s="79" t="str">
        <f t="shared" si="3"/>
        <v xml:space="preserve">INSERT INTO SC_SystemeProduits(RefDimension,NomSysteme,typePresta,ligne,Quantite,formule,cte1,DateModif) values (4,'FV4','MATIERE',398,null,'1*CTE1+4','PERIMETRE',now());
</v>
      </c>
      <c r="BQ11" s="79"/>
      <c r="BR11" s="79"/>
      <c r="BS11" s="79" t="str">
        <f t="shared" si="4"/>
        <v xml:space="preserve">INSERT INTO SC_SystemeProduits(RefDimension,NomSysteme,typePresta,ligne,Quantite,formule,cte1,DateModif) values (5,'FV4','MATIERE',398,null,'1*CTE1+4','PERIMETRE',now());
</v>
      </c>
      <c r="BT11" s="79"/>
      <c r="BU11" s="79"/>
      <c r="BV11" s="79" t="str">
        <f t="shared" si="5"/>
        <v xml:space="preserve">INSERT INTO SC_SystemeProduits(RefDimension,NomSysteme,typePresta,ligne,Quantite,formule,cte1,DateModif) values (6,'FV4','MATIERE',398,null,'1*CTE1+4','PERIMETRE',now());
</v>
      </c>
      <c r="BW11" s="79"/>
      <c r="BX11" s="79"/>
      <c r="BY11" s="79" t="str">
        <f t="shared" si="6"/>
        <v xml:space="preserve">INSERT INTO SC_SystemeProduits(RefDimension,NomSysteme,typePresta,ligne,Quantite,formule,cte1,DateModif) values (7,'FV4','MATIERE',398,null,'1*CTE1+4','PERIMETRE',now());
</v>
      </c>
      <c r="BZ11" s="79"/>
      <c r="CA11" s="79"/>
      <c r="CB11" s="79" t="str">
        <f t="shared" si="7"/>
        <v xml:space="preserve">INSERT INTO SC_SystemeProduits(RefDimension,NomSysteme,typePresta,ligne,Quantite,formule,cte1,DateModif) values (8,'FV4','MATIERE',398,null,'1*CTE1+4','PERIMETRE',now());
</v>
      </c>
      <c r="CC11" s="79"/>
      <c r="CD11" s="79"/>
      <c r="CE11" s="79" t="str">
        <f t="shared" si="8"/>
        <v xml:space="preserve">INSERT INTO SC_SystemeProduits(RefDimension,NomSysteme,typePresta,ligne,Quantite,formule,cte1,DateModif) values (9,'FV4','MATIERE',398,null,'1*CTE1+4','PERIMETRE',now());
</v>
      </c>
      <c r="CF11" s="79"/>
      <c r="CG11" s="79"/>
      <c r="CH11" s="79" t="str">
        <f t="shared" si="9"/>
        <v xml:space="preserve">INSERT INTO SC_SystemeProduits(RefDimension,NomSysteme,typePresta,ligne,Quantite,formule,cte1,DateModif) values (10,'FV4','MATIERE',398,null,'1*CTE1+4','PERIMETRE',now());
</v>
      </c>
      <c r="CI11" s="79"/>
      <c r="CJ11" s="79"/>
      <c r="CK11" s="79" t="str">
        <f t="shared" si="10"/>
        <v xml:space="preserve">INSERT INTO SC_SystemeProduits(RefDimension,NomSysteme,typePresta,ligne,Quantite,formule,cte1,DateModif) values (11,'FV4','MATIERE',398,null,'1*CTE1+4','PERIMETRE',now());
</v>
      </c>
      <c r="CL11" s="79"/>
      <c r="CM11" s="79"/>
      <c r="CN11" s="79" t="str">
        <f t="shared" si="11"/>
        <v xml:space="preserve">INSERT INTO SC_SystemeProduits(RefDimension,NomSysteme,typePresta,ligne,Quantite,formule,cte1,DateModif) values (12,'FV4','MATIERE',398,null,'1*CTE1+4','PERIMETRE',now());
</v>
      </c>
      <c r="CO11" s="79"/>
      <c r="CP11" s="79"/>
      <c r="CQ11" s="79" t="str">
        <f t="shared" si="12"/>
        <v xml:space="preserve">INSERT INTO SC_SystemeProduits(RefDimension,NomSysteme,typePresta,ligne,Quantite,formule,cte1,DateModif) values (13,'FV4','MATIERE',398,null,'1*CTE1+4','PERIMETRE',now());
</v>
      </c>
      <c r="CR11" s="79"/>
      <c r="CS11" s="79"/>
      <c r="CT11" s="79" t="str">
        <f t="shared" si="13"/>
        <v xml:space="preserve">INSERT INTO SC_SystemeProduits(RefDimension,NomSysteme,typePresta,ligne,Quantite,formule,cte1,DateModif) values (14,'FV4','MATIERE',398,null,'1*CTE1+4','PERIMETRE',now());
</v>
      </c>
      <c r="CU11" s="79"/>
      <c r="CV11" s="79"/>
      <c r="CW11" s="79" t="str">
        <f t="shared" si="14"/>
        <v xml:space="preserve">INSERT INTO SC_SystemeProduits(RefDimension,NomSysteme,typePresta,ligne,Quantite,formule,cte1,DateModif) values (15,'FV4','MATIERE',398,null,'1*CTE1+4','PERIMETRE',now());
</v>
      </c>
      <c r="CX11" s="79"/>
      <c r="CY11" s="79"/>
      <c r="CZ11" s="79" t="str">
        <f t="shared" si="15"/>
        <v xml:space="preserve">INSERT INTO SC_SystemeProduits(RefDimension,NomSysteme,typePresta,ligne,Quantite,formule,cte1,DateModif) values (16,'FV4','MATIERE',398,null,'1*CTE1+4','PERIMETRE',now());
</v>
      </c>
      <c r="DA11" s="79"/>
      <c r="DB11" s="79"/>
      <c r="DC11" s="79" t="str">
        <f t="shared" si="16"/>
        <v xml:space="preserve">INSERT INTO SC_SystemeProduits(RefDimension,NomSysteme,typePresta,ligne,Quantite,formule,cte1,DateModif) values (17,'FV4','MATIERE',398,null,'1*CTE1+4','PERIMETRE',now());
</v>
      </c>
      <c r="DD11" s="79"/>
      <c r="DE11" s="79"/>
      <c r="DF11" s="79" t="str">
        <f t="shared" si="17"/>
        <v xml:space="preserve">INSERT INTO SC_SystemeProduits(RefDimension,NomSysteme,typePresta,ligne,Quantite,formule,cte1,DateModif) values (18,'FV4','MATIERE',398,null,'1*CTE1+4','PERIMETRE',now());
</v>
      </c>
    </row>
    <row r="12" spans="1:112" x14ac:dyDescent="0.3">
      <c r="A12" s="80">
        <f>VLOOKUP($C12,MATIERE!$B$2:$K$486,10,0)</f>
        <v>399</v>
      </c>
      <c r="B12" s="72" t="s">
        <v>327</v>
      </c>
      <c r="C12" s="72" t="s">
        <v>1298</v>
      </c>
      <c r="D12" s="72" t="s">
        <v>8</v>
      </c>
      <c r="E12" s="77">
        <v>8</v>
      </c>
      <c r="F12" s="78"/>
      <c r="G12" s="77"/>
      <c r="H12" s="79">
        <v>8</v>
      </c>
      <c r="I12" s="81"/>
      <c r="J12" s="79"/>
      <c r="K12" s="79">
        <v>8</v>
      </c>
      <c r="L12" s="81"/>
      <c r="M12" s="79"/>
      <c r="N12" s="79">
        <v>8</v>
      </c>
      <c r="O12" s="81"/>
      <c r="P12" s="79"/>
      <c r="Q12" s="79">
        <v>8</v>
      </c>
      <c r="R12" s="81"/>
      <c r="S12" s="79"/>
      <c r="T12" s="79">
        <v>8</v>
      </c>
      <c r="U12" s="81"/>
      <c r="V12" s="79"/>
      <c r="W12" s="79">
        <v>8</v>
      </c>
      <c r="X12" s="81"/>
      <c r="Y12" s="79"/>
      <c r="Z12" s="79">
        <v>8</v>
      </c>
      <c r="AA12" s="81"/>
      <c r="AB12" s="79"/>
      <c r="AC12" s="79">
        <v>8</v>
      </c>
      <c r="AD12" s="81"/>
      <c r="AE12" s="79"/>
      <c r="AF12" s="79">
        <v>8</v>
      </c>
      <c r="AG12" s="81"/>
      <c r="AH12" s="79"/>
      <c r="AI12" s="79">
        <v>8</v>
      </c>
      <c r="AJ12" s="81"/>
      <c r="AK12" s="79"/>
      <c r="AL12" s="79">
        <v>8</v>
      </c>
      <c r="AM12" s="81"/>
      <c r="AN12" s="79"/>
      <c r="AO12" s="79">
        <v>8</v>
      </c>
      <c r="AP12" s="81"/>
      <c r="AQ12" s="79"/>
      <c r="AR12" s="79">
        <v>8</v>
      </c>
      <c r="AS12" s="81"/>
      <c r="AT12" s="79"/>
      <c r="AU12" s="79">
        <v>8</v>
      </c>
      <c r="AV12" s="81"/>
      <c r="AW12" s="79"/>
      <c r="AX12" s="79">
        <v>8</v>
      </c>
      <c r="AY12" s="81"/>
      <c r="AZ12" s="79"/>
      <c r="BA12" s="79">
        <v>8</v>
      </c>
      <c r="BB12" s="81"/>
      <c r="BC12" s="79"/>
      <c r="BD12" s="79">
        <v>8</v>
      </c>
      <c r="BE12" s="81"/>
      <c r="BF12" s="79"/>
      <c r="BG12" s="79" t="str">
        <f t="shared" si="0"/>
        <v xml:space="preserve">INSERT INTO SC_SystemeProduits(RefDimension,NomSysteme,typePresta,ligne,Quantite,formule,cte1,DateModif) values (1,'FV4','MATIERE',399,8,null,null,now());
</v>
      </c>
      <c r="BH12" s="79"/>
      <c r="BI12" s="79"/>
      <c r="BJ12" s="79" t="str">
        <f t="shared" si="1"/>
        <v xml:space="preserve">INSERT INTO SC_SystemeProduits(RefDimension,NomSysteme,typePresta,ligne,Quantite,formule,cte1,DateModif) values (2,'FV4','MATIERE',399,8,null,null,now());
</v>
      </c>
      <c r="BK12" s="79"/>
      <c r="BL12" s="79"/>
      <c r="BM12" s="79" t="str">
        <f t="shared" si="2"/>
        <v xml:space="preserve">INSERT INTO SC_SystemeProduits(RefDimension,NomSysteme,typePresta,ligne,Quantite,formule,cte1,DateModif) values (3,'FV4','MATIERE',399,8,null,null,now());
</v>
      </c>
      <c r="BN12" s="79"/>
      <c r="BO12" s="79"/>
      <c r="BP12" s="79" t="str">
        <f t="shared" si="3"/>
        <v xml:space="preserve">INSERT INTO SC_SystemeProduits(RefDimension,NomSysteme,typePresta,ligne,Quantite,formule,cte1,DateModif) values (4,'FV4','MATIERE',399,8,null,null,now());
</v>
      </c>
      <c r="BQ12" s="79"/>
      <c r="BR12" s="79"/>
      <c r="BS12" s="79" t="str">
        <f t="shared" si="4"/>
        <v xml:space="preserve">INSERT INTO SC_SystemeProduits(RefDimension,NomSysteme,typePresta,ligne,Quantite,formule,cte1,DateModif) values (5,'FV4','MATIERE',399,8,null,null,now());
</v>
      </c>
      <c r="BT12" s="79"/>
      <c r="BU12" s="79"/>
      <c r="BV12" s="79" t="str">
        <f t="shared" si="5"/>
        <v xml:space="preserve">INSERT INTO SC_SystemeProduits(RefDimension,NomSysteme,typePresta,ligne,Quantite,formule,cte1,DateModif) values (6,'FV4','MATIERE',399,8,null,null,now());
</v>
      </c>
      <c r="BW12" s="79"/>
      <c r="BX12" s="79"/>
      <c r="BY12" s="79" t="str">
        <f t="shared" si="6"/>
        <v xml:space="preserve">INSERT INTO SC_SystemeProduits(RefDimension,NomSysteme,typePresta,ligne,Quantite,formule,cte1,DateModif) values (7,'FV4','MATIERE',399,8,null,null,now());
</v>
      </c>
      <c r="BZ12" s="79"/>
      <c r="CA12" s="79"/>
      <c r="CB12" s="79" t="str">
        <f t="shared" si="7"/>
        <v xml:space="preserve">INSERT INTO SC_SystemeProduits(RefDimension,NomSysteme,typePresta,ligne,Quantite,formule,cte1,DateModif) values (8,'FV4','MATIERE',399,8,null,null,now());
</v>
      </c>
      <c r="CC12" s="79"/>
      <c r="CD12" s="79"/>
      <c r="CE12" s="79" t="str">
        <f t="shared" si="8"/>
        <v xml:space="preserve">INSERT INTO SC_SystemeProduits(RefDimension,NomSysteme,typePresta,ligne,Quantite,formule,cte1,DateModif) values (9,'FV4','MATIERE',399,8,null,null,now());
</v>
      </c>
      <c r="CF12" s="79"/>
      <c r="CG12" s="79"/>
      <c r="CH12" s="79" t="str">
        <f t="shared" si="9"/>
        <v xml:space="preserve">INSERT INTO SC_SystemeProduits(RefDimension,NomSysteme,typePresta,ligne,Quantite,formule,cte1,DateModif) values (10,'FV4','MATIERE',399,8,null,null,now());
</v>
      </c>
      <c r="CI12" s="79"/>
      <c r="CJ12" s="79"/>
      <c r="CK12" s="79" t="str">
        <f t="shared" si="10"/>
        <v xml:space="preserve">INSERT INTO SC_SystemeProduits(RefDimension,NomSysteme,typePresta,ligne,Quantite,formule,cte1,DateModif) values (11,'FV4','MATIERE',399,8,null,null,now());
</v>
      </c>
      <c r="CL12" s="79"/>
      <c r="CM12" s="79"/>
      <c r="CN12" s="79" t="str">
        <f t="shared" si="11"/>
        <v xml:space="preserve">INSERT INTO SC_SystemeProduits(RefDimension,NomSysteme,typePresta,ligne,Quantite,formule,cte1,DateModif) values (12,'FV4','MATIERE',399,8,null,null,now());
</v>
      </c>
      <c r="CO12" s="79"/>
      <c r="CP12" s="79"/>
      <c r="CQ12" s="79" t="str">
        <f t="shared" si="12"/>
        <v xml:space="preserve">INSERT INTO SC_SystemeProduits(RefDimension,NomSysteme,typePresta,ligne,Quantite,formule,cte1,DateModif) values (13,'FV4','MATIERE',399,8,null,null,now());
</v>
      </c>
      <c r="CR12" s="79"/>
      <c r="CS12" s="79"/>
      <c r="CT12" s="79" t="str">
        <f t="shared" si="13"/>
        <v xml:space="preserve">INSERT INTO SC_SystemeProduits(RefDimension,NomSysteme,typePresta,ligne,Quantite,formule,cte1,DateModif) values (14,'FV4','MATIERE',399,8,null,null,now());
</v>
      </c>
      <c r="CU12" s="79"/>
      <c r="CV12" s="79"/>
      <c r="CW12" s="79" t="str">
        <f t="shared" si="14"/>
        <v xml:space="preserve">INSERT INTO SC_SystemeProduits(RefDimension,NomSysteme,typePresta,ligne,Quantite,formule,cte1,DateModif) values (15,'FV4','MATIERE',399,8,null,null,now());
</v>
      </c>
      <c r="CX12" s="79"/>
      <c r="CY12" s="79"/>
      <c r="CZ12" s="79" t="str">
        <f t="shared" si="15"/>
        <v xml:space="preserve">INSERT INTO SC_SystemeProduits(RefDimension,NomSysteme,typePresta,ligne,Quantite,formule,cte1,DateModif) values (16,'FV4','MATIERE',399,8,null,null,now());
</v>
      </c>
      <c r="DA12" s="79"/>
      <c r="DB12" s="79"/>
      <c r="DC12" s="79" t="str">
        <f t="shared" si="16"/>
        <v xml:space="preserve">INSERT INTO SC_SystemeProduits(RefDimension,NomSysteme,typePresta,ligne,Quantite,formule,cte1,DateModif) values (17,'FV4','MATIERE',399,8,null,null,now());
</v>
      </c>
      <c r="DD12" s="79"/>
      <c r="DE12" s="79"/>
      <c r="DF12" s="79" t="str">
        <f t="shared" si="17"/>
        <v xml:space="preserve">INSERT INTO SC_SystemeProduits(RefDimension,NomSysteme,typePresta,ligne,Quantite,formule,cte1,DateModif) values (18,'FV4','MATIERE',399,8,null,null,now());
</v>
      </c>
    </row>
    <row r="13" spans="1:112" x14ac:dyDescent="0.3">
      <c r="A13" s="80">
        <f>VLOOKUP($C13,MATIERE!$B$2:$K$486,10,0)</f>
        <v>400</v>
      </c>
      <c r="B13" s="72" t="s">
        <v>327</v>
      </c>
      <c r="C13" s="72" t="s">
        <v>1299</v>
      </c>
      <c r="D13" s="72" t="s">
        <v>47</v>
      </c>
      <c r="E13" s="77"/>
      <c r="F13" s="78" t="s">
        <v>833</v>
      </c>
      <c r="G13" s="78" t="s">
        <v>821</v>
      </c>
      <c r="H13" s="79"/>
      <c r="I13" s="81" t="s">
        <v>833</v>
      </c>
      <c r="J13" s="81" t="s">
        <v>821</v>
      </c>
      <c r="K13" s="79"/>
      <c r="L13" s="81" t="s">
        <v>833</v>
      </c>
      <c r="M13" s="81" t="s">
        <v>821</v>
      </c>
      <c r="N13" s="79"/>
      <c r="O13" s="81" t="s">
        <v>833</v>
      </c>
      <c r="P13" s="81" t="s">
        <v>821</v>
      </c>
      <c r="Q13" s="79"/>
      <c r="R13" s="81" t="s">
        <v>833</v>
      </c>
      <c r="S13" s="81" t="s">
        <v>821</v>
      </c>
      <c r="T13" s="79"/>
      <c r="U13" s="81" t="s">
        <v>833</v>
      </c>
      <c r="V13" s="81" t="s">
        <v>821</v>
      </c>
      <c r="W13" s="79"/>
      <c r="X13" s="81" t="s">
        <v>833</v>
      </c>
      <c r="Y13" s="81" t="s">
        <v>821</v>
      </c>
      <c r="Z13" s="79"/>
      <c r="AA13" s="81" t="s">
        <v>833</v>
      </c>
      <c r="AB13" s="81" t="s">
        <v>821</v>
      </c>
      <c r="AC13" s="79"/>
      <c r="AD13" s="81" t="s">
        <v>833</v>
      </c>
      <c r="AE13" s="81" t="s">
        <v>821</v>
      </c>
      <c r="AF13" s="79"/>
      <c r="AG13" s="81" t="s">
        <v>833</v>
      </c>
      <c r="AH13" s="81" t="s">
        <v>821</v>
      </c>
      <c r="AI13" s="79"/>
      <c r="AJ13" s="81" t="s">
        <v>833</v>
      </c>
      <c r="AK13" s="81" t="s">
        <v>821</v>
      </c>
      <c r="AL13" s="79"/>
      <c r="AM13" s="81" t="s">
        <v>833</v>
      </c>
      <c r="AN13" s="81" t="s">
        <v>821</v>
      </c>
      <c r="AO13" s="79"/>
      <c r="AP13" s="81" t="s">
        <v>833</v>
      </c>
      <c r="AQ13" s="81" t="s">
        <v>821</v>
      </c>
      <c r="AR13" s="79"/>
      <c r="AS13" s="81" t="s">
        <v>833</v>
      </c>
      <c r="AT13" s="81" t="s">
        <v>821</v>
      </c>
      <c r="AU13" s="79"/>
      <c r="AV13" s="81" t="s">
        <v>833</v>
      </c>
      <c r="AW13" s="81" t="s">
        <v>821</v>
      </c>
      <c r="AX13" s="79"/>
      <c r="AY13" s="81" t="s">
        <v>833</v>
      </c>
      <c r="AZ13" s="81" t="s">
        <v>821</v>
      </c>
      <c r="BA13" s="79"/>
      <c r="BB13" s="81" t="s">
        <v>833</v>
      </c>
      <c r="BC13" s="81" t="s">
        <v>821</v>
      </c>
      <c r="BD13" s="79"/>
      <c r="BE13" s="81" t="s">
        <v>833</v>
      </c>
      <c r="BF13" s="81" t="s">
        <v>821</v>
      </c>
      <c r="BG13" s="79" t="str">
        <f t="shared" si="0"/>
        <v xml:space="preserve">INSERT INTO SC_SystemeProduits(RefDimension,NomSysteme,typePresta,ligne,Quantite,formule,cte1,DateModif) values (1,'FV4','MATIERE',400,null,'1.1*CTE1','PERIMETRE',now());
</v>
      </c>
      <c r="BH13" s="79"/>
      <c r="BI13" s="79"/>
      <c r="BJ13" s="79" t="str">
        <f t="shared" si="1"/>
        <v xml:space="preserve">INSERT INTO SC_SystemeProduits(RefDimension,NomSysteme,typePresta,ligne,Quantite,formule,cte1,DateModif) values (2,'FV4','MATIERE',400,null,'1.1*CTE1','PERIMETRE',now());
</v>
      </c>
      <c r="BK13" s="79"/>
      <c r="BL13" s="79"/>
      <c r="BM13" s="79" t="str">
        <f t="shared" si="2"/>
        <v xml:space="preserve">INSERT INTO SC_SystemeProduits(RefDimension,NomSysteme,typePresta,ligne,Quantite,formule,cte1,DateModif) values (3,'FV4','MATIERE',400,null,'1.1*CTE1','PERIMETRE',now());
</v>
      </c>
      <c r="BN13" s="79"/>
      <c r="BO13" s="79"/>
      <c r="BP13" s="79" t="str">
        <f t="shared" si="3"/>
        <v xml:space="preserve">INSERT INTO SC_SystemeProduits(RefDimension,NomSysteme,typePresta,ligne,Quantite,formule,cte1,DateModif) values (4,'FV4','MATIERE',400,null,'1.1*CTE1','PERIMETRE',now());
</v>
      </c>
      <c r="BQ13" s="79"/>
      <c r="BR13" s="79"/>
      <c r="BS13" s="79" t="str">
        <f t="shared" si="4"/>
        <v xml:space="preserve">INSERT INTO SC_SystemeProduits(RefDimension,NomSysteme,typePresta,ligne,Quantite,formule,cte1,DateModif) values (5,'FV4','MATIERE',400,null,'1.1*CTE1','PERIMETRE',now());
</v>
      </c>
      <c r="BT13" s="79"/>
      <c r="BU13" s="79"/>
      <c r="BV13" s="79" t="str">
        <f t="shared" si="5"/>
        <v xml:space="preserve">INSERT INTO SC_SystemeProduits(RefDimension,NomSysteme,typePresta,ligne,Quantite,formule,cte1,DateModif) values (6,'FV4','MATIERE',400,null,'1.1*CTE1','PERIMETRE',now());
</v>
      </c>
      <c r="BW13" s="79"/>
      <c r="BX13" s="79"/>
      <c r="BY13" s="79" t="str">
        <f t="shared" si="6"/>
        <v xml:space="preserve">INSERT INTO SC_SystemeProduits(RefDimension,NomSysteme,typePresta,ligne,Quantite,formule,cte1,DateModif) values (7,'FV4','MATIERE',400,null,'1.1*CTE1','PERIMETRE',now());
</v>
      </c>
      <c r="BZ13" s="79"/>
      <c r="CA13" s="79"/>
      <c r="CB13" s="79" t="str">
        <f t="shared" si="7"/>
        <v xml:space="preserve">INSERT INTO SC_SystemeProduits(RefDimension,NomSysteme,typePresta,ligne,Quantite,formule,cte1,DateModif) values (8,'FV4','MATIERE',400,null,'1.1*CTE1','PERIMETRE',now());
</v>
      </c>
      <c r="CC13" s="79"/>
      <c r="CD13" s="79"/>
      <c r="CE13" s="79" t="str">
        <f t="shared" si="8"/>
        <v xml:space="preserve">INSERT INTO SC_SystemeProduits(RefDimension,NomSysteme,typePresta,ligne,Quantite,formule,cte1,DateModif) values (9,'FV4','MATIERE',400,null,'1.1*CTE1','PERIMETRE',now());
</v>
      </c>
      <c r="CF13" s="79"/>
      <c r="CG13" s="79"/>
      <c r="CH13" s="79" t="str">
        <f t="shared" si="9"/>
        <v xml:space="preserve">INSERT INTO SC_SystemeProduits(RefDimension,NomSysteme,typePresta,ligne,Quantite,formule,cte1,DateModif) values (10,'FV4','MATIERE',400,null,'1.1*CTE1','PERIMETRE',now());
</v>
      </c>
      <c r="CI13" s="79"/>
      <c r="CJ13" s="79"/>
      <c r="CK13" s="79" t="str">
        <f t="shared" si="10"/>
        <v xml:space="preserve">INSERT INTO SC_SystemeProduits(RefDimension,NomSysteme,typePresta,ligne,Quantite,formule,cte1,DateModif) values (11,'FV4','MATIERE',400,null,'1.1*CTE1','PERIMETRE',now());
</v>
      </c>
      <c r="CL13" s="79"/>
      <c r="CM13" s="79"/>
      <c r="CN13" s="79" t="str">
        <f t="shared" si="11"/>
        <v xml:space="preserve">INSERT INTO SC_SystemeProduits(RefDimension,NomSysteme,typePresta,ligne,Quantite,formule,cte1,DateModif) values (12,'FV4','MATIERE',400,null,'1.1*CTE1','PERIMETRE',now());
</v>
      </c>
      <c r="CO13" s="79"/>
      <c r="CP13" s="79"/>
      <c r="CQ13" s="79" t="str">
        <f t="shared" si="12"/>
        <v xml:space="preserve">INSERT INTO SC_SystemeProduits(RefDimension,NomSysteme,typePresta,ligne,Quantite,formule,cte1,DateModif) values (13,'FV4','MATIERE',400,null,'1.1*CTE1','PERIMETRE',now());
</v>
      </c>
      <c r="CR13" s="79"/>
      <c r="CS13" s="79"/>
      <c r="CT13" s="79" t="str">
        <f t="shared" si="13"/>
        <v xml:space="preserve">INSERT INTO SC_SystemeProduits(RefDimension,NomSysteme,typePresta,ligne,Quantite,formule,cte1,DateModif) values (14,'FV4','MATIERE',400,null,'1.1*CTE1','PERIMETRE',now());
</v>
      </c>
      <c r="CU13" s="79"/>
      <c r="CV13" s="79"/>
      <c r="CW13" s="79" t="str">
        <f t="shared" si="14"/>
        <v xml:space="preserve">INSERT INTO SC_SystemeProduits(RefDimension,NomSysteme,typePresta,ligne,Quantite,formule,cte1,DateModif) values (15,'FV4','MATIERE',400,null,'1.1*CTE1','PERIMETRE',now());
</v>
      </c>
      <c r="CX13" s="79"/>
      <c r="CY13" s="79"/>
      <c r="CZ13" s="79" t="str">
        <f t="shared" si="15"/>
        <v xml:space="preserve">INSERT INTO SC_SystemeProduits(RefDimension,NomSysteme,typePresta,ligne,Quantite,formule,cte1,DateModif) values (16,'FV4','MATIERE',400,null,'1.1*CTE1','PERIMETRE',now());
</v>
      </c>
      <c r="DA13" s="79"/>
      <c r="DB13" s="79"/>
      <c r="DC13" s="79" t="str">
        <f t="shared" si="16"/>
        <v xml:space="preserve">INSERT INTO SC_SystemeProduits(RefDimension,NomSysteme,typePresta,ligne,Quantite,formule,cte1,DateModif) values (17,'FV4','MATIERE',400,null,'1.1*CTE1','PERIMETRE',now());
</v>
      </c>
      <c r="DD13" s="79"/>
      <c r="DE13" s="79"/>
      <c r="DF13" s="79" t="str">
        <f t="shared" si="17"/>
        <v xml:space="preserve">INSERT INTO SC_SystemeProduits(RefDimension,NomSysteme,typePresta,ligne,Quantite,formule,cte1,DateModif) values (18,'FV4','MATIERE',400,null,'1.1*CTE1','PERIMETRE',now());
</v>
      </c>
    </row>
    <row r="14" spans="1:112" x14ac:dyDescent="0.3">
      <c r="A14" s="73"/>
      <c r="B14" s="72"/>
      <c r="C14" s="72"/>
      <c r="D14" s="72"/>
      <c r="E14" s="77"/>
      <c r="F14" s="77"/>
      <c r="G14" s="77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 t="str">
        <f t="shared" si="0"/>
        <v/>
      </c>
      <c r="BH14" s="79"/>
      <c r="BI14" s="79"/>
      <c r="BJ14" s="79" t="str">
        <f t="shared" si="1"/>
        <v/>
      </c>
      <c r="BK14" s="79"/>
      <c r="BL14" s="79"/>
      <c r="BM14" s="79" t="str">
        <f t="shared" si="2"/>
        <v/>
      </c>
      <c r="BN14" s="79"/>
      <c r="BO14" s="79"/>
      <c r="BP14" s="79" t="str">
        <f t="shared" si="3"/>
        <v/>
      </c>
      <c r="BQ14" s="79"/>
      <c r="BR14" s="79"/>
      <c r="BS14" s="79" t="str">
        <f t="shared" si="4"/>
        <v/>
      </c>
      <c r="BT14" s="79"/>
      <c r="BU14" s="79"/>
      <c r="BV14" s="79" t="str">
        <f t="shared" si="5"/>
        <v/>
      </c>
      <c r="BW14" s="79"/>
      <c r="BX14" s="79"/>
      <c r="BY14" s="79" t="str">
        <f t="shared" si="6"/>
        <v/>
      </c>
      <c r="BZ14" s="79"/>
      <c r="CA14" s="79"/>
      <c r="CB14" s="79" t="str">
        <f t="shared" si="7"/>
        <v/>
      </c>
      <c r="CC14" s="79"/>
      <c r="CD14" s="79"/>
      <c r="CE14" s="79" t="str">
        <f t="shared" si="8"/>
        <v/>
      </c>
      <c r="CF14" s="79"/>
      <c r="CG14" s="79"/>
      <c r="CH14" s="79" t="str">
        <f t="shared" si="9"/>
        <v/>
      </c>
      <c r="CI14" s="79"/>
      <c r="CJ14" s="79"/>
      <c r="CK14" s="79" t="str">
        <f t="shared" si="10"/>
        <v/>
      </c>
      <c r="CL14" s="79"/>
      <c r="CM14" s="79"/>
      <c r="CN14" s="79" t="str">
        <f t="shared" si="11"/>
        <v/>
      </c>
      <c r="CO14" s="79"/>
      <c r="CP14" s="79"/>
      <c r="CQ14" s="79" t="str">
        <f t="shared" si="12"/>
        <v/>
      </c>
      <c r="CR14" s="79"/>
      <c r="CS14" s="79"/>
      <c r="CT14" s="79" t="str">
        <f t="shared" si="13"/>
        <v/>
      </c>
      <c r="CU14" s="79"/>
      <c r="CV14" s="79"/>
      <c r="CW14" s="79" t="str">
        <f t="shared" si="14"/>
        <v/>
      </c>
      <c r="CX14" s="79"/>
      <c r="CY14" s="79"/>
      <c r="CZ14" s="79" t="str">
        <f t="shared" si="15"/>
        <v/>
      </c>
      <c r="DA14" s="79"/>
      <c r="DB14" s="79"/>
      <c r="DC14" s="79" t="str">
        <f t="shared" si="16"/>
        <v/>
      </c>
      <c r="DD14" s="79"/>
      <c r="DE14" s="79"/>
      <c r="DF14" s="79" t="str">
        <f t="shared" si="17"/>
        <v/>
      </c>
    </row>
    <row r="15" spans="1:112" x14ac:dyDescent="0.3">
      <c r="A15" s="73">
        <f>VLOOKUP($C15,CHANTIER!$B$2:$K$500,10,0)</f>
        <v>89</v>
      </c>
      <c r="B15" s="72" t="s">
        <v>331</v>
      </c>
      <c r="C15" s="72" t="s">
        <v>1300</v>
      </c>
      <c r="D15" s="72"/>
      <c r="E15" s="77"/>
      <c r="F15" s="78" t="s">
        <v>878</v>
      </c>
      <c r="G15" s="78" t="s">
        <v>821</v>
      </c>
      <c r="H15" s="79"/>
      <c r="I15" s="81" t="s">
        <v>878</v>
      </c>
      <c r="J15" s="81" t="s">
        <v>821</v>
      </c>
      <c r="K15" s="79"/>
      <c r="L15" s="81" t="s">
        <v>878</v>
      </c>
      <c r="M15" s="81" t="s">
        <v>821</v>
      </c>
      <c r="N15" s="79"/>
      <c r="O15" s="81" t="s">
        <v>878</v>
      </c>
      <c r="P15" s="81" t="s">
        <v>821</v>
      </c>
      <c r="Q15" s="79"/>
      <c r="R15" s="81" t="s">
        <v>878</v>
      </c>
      <c r="S15" s="81" t="s">
        <v>821</v>
      </c>
      <c r="T15" s="79"/>
      <c r="U15" s="81" t="s">
        <v>878</v>
      </c>
      <c r="V15" s="81" t="s">
        <v>821</v>
      </c>
      <c r="W15" s="79"/>
      <c r="X15" s="81" t="s">
        <v>878</v>
      </c>
      <c r="Y15" s="81" t="s">
        <v>821</v>
      </c>
      <c r="Z15" s="79"/>
      <c r="AA15" s="81" t="s">
        <v>878</v>
      </c>
      <c r="AB15" s="81" t="s">
        <v>821</v>
      </c>
      <c r="AC15" s="79"/>
      <c r="AD15" s="81" t="s">
        <v>878</v>
      </c>
      <c r="AE15" s="81" t="s">
        <v>821</v>
      </c>
      <c r="AF15" s="79"/>
      <c r="AG15" s="81" t="s">
        <v>878</v>
      </c>
      <c r="AH15" s="81" t="s">
        <v>821</v>
      </c>
      <c r="AI15" s="79"/>
      <c r="AJ15" s="81" t="s">
        <v>878</v>
      </c>
      <c r="AK15" s="81" t="s">
        <v>821</v>
      </c>
      <c r="AL15" s="79"/>
      <c r="AM15" s="81" t="s">
        <v>878</v>
      </c>
      <c r="AN15" s="81" t="s">
        <v>821</v>
      </c>
      <c r="AO15" s="79"/>
      <c r="AP15" s="81" t="s">
        <v>878</v>
      </c>
      <c r="AQ15" s="81" t="s">
        <v>821</v>
      </c>
      <c r="AR15" s="79"/>
      <c r="AS15" s="81" t="s">
        <v>878</v>
      </c>
      <c r="AT15" s="81" t="s">
        <v>821</v>
      </c>
      <c r="AU15" s="79"/>
      <c r="AV15" s="81" t="s">
        <v>878</v>
      </c>
      <c r="AW15" s="81" t="s">
        <v>821</v>
      </c>
      <c r="AX15" s="79"/>
      <c r="AY15" s="81" t="s">
        <v>878</v>
      </c>
      <c r="AZ15" s="81" t="s">
        <v>821</v>
      </c>
      <c r="BA15" s="79"/>
      <c r="BB15" s="81" t="s">
        <v>878</v>
      </c>
      <c r="BC15" s="81" t="s">
        <v>821</v>
      </c>
      <c r="BD15" s="79"/>
      <c r="BE15" s="81" t="s">
        <v>878</v>
      </c>
      <c r="BF15" s="81" t="s">
        <v>821</v>
      </c>
      <c r="BG15" s="79" t="str">
        <f t="shared" si="0"/>
        <v xml:space="preserve">INSERT INTO SC_SystemeProduits(RefDimension,NomSysteme,typePresta,ligne,Quantite,formule,cte1,DateModif) values (1,'FV4','MOC',89,null,'1*CTE1','PERIMETRE',now());
</v>
      </c>
      <c r="BH15" s="79"/>
      <c r="BI15" s="79"/>
      <c r="BJ15" s="79" t="str">
        <f t="shared" si="1"/>
        <v xml:space="preserve">INSERT INTO SC_SystemeProduits(RefDimension,NomSysteme,typePresta,ligne,Quantite,formule,cte1,DateModif) values (2,'FV4','MOC',89,null,'1*CTE1','PERIMETRE',now());
</v>
      </c>
      <c r="BK15" s="79"/>
      <c r="BL15" s="79"/>
      <c r="BM15" s="79" t="str">
        <f t="shared" si="2"/>
        <v xml:space="preserve">INSERT INTO SC_SystemeProduits(RefDimension,NomSysteme,typePresta,ligne,Quantite,formule,cte1,DateModif) values (3,'FV4','MOC',89,null,'1*CTE1','PERIMETRE',now());
</v>
      </c>
      <c r="BN15" s="79"/>
      <c r="BO15" s="79"/>
      <c r="BP15" s="79" t="str">
        <f t="shared" si="3"/>
        <v xml:space="preserve">INSERT INTO SC_SystemeProduits(RefDimension,NomSysteme,typePresta,ligne,Quantite,formule,cte1,DateModif) values (4,'FV4','MOC',89,null,'1*CTE1','PERIMETRE',now());
</v>
      </c>
      <c r="BQ15" s="79"/>
      <c r="BR15" s="79"/>
      <c r="BS15" s="79" t="str">
        <f t="shared" si="4"/>
        <v xml:space="preserve">INSERT INTO SC_SystemeProduits(RefDimension,NomSysteme,typePresta,ligne,Quantite,formule,cte1,DateModif) values (5,'FV4','MOC',89,null,'1*CTE1','PERIMETRE',now());
</v>
      </c>
      <c r="BT15" s="79"/>
      <c r="BU15" s="79"/>
      <c r="BV15" s="79" t="str">
        <f t="shared" si="5"/>
        <v xml:space="preserve">INSERT INTO SC_SystemeProduits(RefDimension,NomSysteme,typePresta,ligne,Quantite,formule,cte1,DateModif) values (6,'FV4','MOC',89,null,'1*CTE1','PERIMETRE',now());
</v>
      </c>
      <c r="BW15" s="79"/>
      <c r="BX15" s="79"/>
      <c r="BY15" s="79" t="str">
        <f t="shared" si="6"/>
        <v xml:space="preserve">INSERT INTO SC_SystemeProduits(RefDimension,NomSysteme,typePresta,ligne,Quantite,formule,cte1,DateModif) values (7,'FV4','MOC',89,null,'1*CTE1','PERIMETRE',now());
</v>
      </c>
      <c r="BZ15" s="79"/>
      <c r="CA15" s="79"/>
      <c r="CB15" s="79" t="str">
        <f t="shared" si="7"/>
        <v xml:space="preserve">INSERT INTO SC_SystemeProduits(RefDimension,NomSysteme,typePresta,ligne,Quantite,formule,cte1,DateModif) values (8,'FV4','MOC',89,null,'1*CTE1','PERIMETRE',now());
</v>
      </c>
      <c r="CC15" s="79"/>
      <c r="CD15" s="79"/>
      <c r="CE15" s="79" t="str">
        <f t="shared" si="8"/>
        <v xml:space="preserve">INSERT INTO SC_SystemeProduits(RefDimension,NomSysteme,typePresta,ligne,Quantite,formule,cte1,DateModif) values (9,'FV4','MOC',89,null,'1*CTE1','PERIMETRE',now());
</v>
      </c>
      <c r="CF15" s="79"/>
      <c r="CG15" s="79"/>
      <c r="CH15" s="79" t="str">
        <f t="shared" si="9"/>
        <v xml:space="preserve">INSERT INTO SC_SystemeProduits(RefDimension,NomSysteme,typePresta,ligne,Quantite,formule,cte1,DateModif) values (10,'FV4','MOC',89,null,'1*CTE1','PERIMETRE',now());
</v>
      </c>
      <c r="CI15" s="79"/>
      <c r="CJ15" s="79"/>
      <c r="CK15" s="79" t="str">
        <f t="shared" si="10"/>
        <v xml:space="preserve">INSERT INTO SC_SystemeProduits(RefDimension,NomSysteme,typePresta,ligne,Quantite,formule,cte1,DateModif) values (11,'FV4','MOC',89,null,'1*CTE1','PERIMETRE',now());
</v>
      </c>
      <c r="CL15" s="79"/>
      <c r="CM15" s="79"/>
      <c r="CN15" s="79" t="str">
        <f t="shared" si="11"/>
        <v xml:space="preserve">INSERT INTO SC_SystemeProduits(RefDimension,NomSysteme,typePresta,ligne,Quantite,formule,cte1,DateModif) values (12,'FV4','MOC',89,null,'1*CTE1','PERIMETRE',now());
</v>
      </c>
      <c r="CO15" s="79"/>
      <c r="CP15" s="79"/>
      <c r="CQ15" s="79" t="str">
        <f t="shared" si="12"/>
        <v xml:space="preserve">INSERT INTO SC_SystemeProduits(RefDimension,NomSysteme,typePresta,ligne,Quantite,formule,cte1,DateModif) values (13,'FV4','MOC',89,null,'1*CTE1','PERIMETRE',now());
</v>
      </c>
      <c r="CR15" s="79"/>
      <c r="CS15" s="79"/>
      <c r="CT15" s="79" t="str">
        <f t="shared" si="13"/>
        <v xml:space="preserve">INSERT INTO SC_SystemeProduits(RefDimension,NomSysteme,typePresta,ligne,Quantite,formule,cte1,DateModif) values (14,'FV4','MOC',89,null,'1*CTE1','PERIMETRE',now());
</v>
      </c>
      <c r="CU15" s="79"/>
      <c r="CV15" s="79"/>
      <c r="CW15" s="79" t="str">
        <f t="shared" si="14"/>
        <v xml:space="preserve">INSERT INTO SC_SystemeProduits(RefDimension,NomSysteme,typePresta,ligne,Quantite,formule,cte1,DateModif) values (15,'FV4','MOC',89,null,'1*CTE1','PERIMETRE',now());
</v>
      </c>
      <c r="CX15" s="79"/>
      <c r="CY15" s="79"/>
      <c r="CZ15" s="79" t="str">
        <f t="shared" si="15"/>
        <v xml:space="preserve">INSERT INTO SC_SystemeProduits(RefDimension,NomSysteme,typePresta,ligne,Quantite,formule,cte1,DateModif) values (16,'FV4','MOC',89,null,'1*CTE1','PERIMETRE',now());
</v>
      </c>
      <c r="DA15" s="79"/>
      <c r="DB15" s="79"/>
      <c r="DC15" s="79" t="str">
        <f t="shared" si="16"/>
        <v xml:space="preserve">INSERT INTO SC_SystemeProduits(RefDimension,NomSysteme,typePresta,ligne,Quantite,formule,cte1,DateModif) values (17,'FV4','MOC',89,null,'1*CTE1','PERIMETRE',now());
</v>
      </c>
      <c r="DD15" s="79"/>
      <c r="DE15" s="79"/>
      <c r="DF15" s="79" t="str">
        <f t="shared" si="17"/>
        <v xml:space="preserve">INSERT INTO SC_SystemeProduits(RefDimension,NomSysteme,typePresta,ligne,Quantite,formule,cte1,DateModif) values (18,'FV4','MOC',89,null,'1*CTE1','PERIMETRE',now());
</v>
      </c>
    </row>
    <row r="16" spans="1:112" x14ac:dyDescent="0.3">
      <c r="A16" s="80">
        <f>VLOOKUP($C16,CHANTIER!$B$2:$K$500,10,0)</f>
        <v>88</v>
      </c>
      <c r="B16" s="72" t="s">
        <v>331</v>
      </c>
      <c r="C16" s="72" t="s">
        <v>1301</v>
      </c>
      <c r="D16" s="72" t="s">
        <v>318</v>
      </c>
      <c r="E16" s="77"/>
      <c r="F16" s="78" t="s">
        <v>878</v>
      </c>
      <c r="G16" s="78" t="s">
        <v>821</v>
      </c>
      <c r="H16" s="79"/>
      <c r="I16" s="81" t="s">
        <v>878</v>
      </c>
      <c r="J16" s="81" t="s">
        <v>821</v>
      </c>
      <c r="K16" s="79"/>
      <c r="L16" s="81" t="s">
        <v>878</v>
      </c>
      <c r="M16" s="81" t="s">
        <v>821</v>
      </c>
      <c r="N16" s="79"/>
      <c r="O16" s="81" t="s">
        <v>878</v>
      </c>
      <c r="P16" s="81" t="s">
        <v>821</v>
      </c>
      <c r="Q16" s="79"/>
      <c r="R16" s="81" t="s">
        <v>878</v>
      </c>
      <c r="S16" s="81" t="s">
        <v>821</v>
      </c>
      <c r="T16" s="79"/>
      <c r="U16" s="81" t="s">
        <v>878</v>
      </c>
      <c r="V16" s="81" t="s">
        <v>821</v>
      </c>
      <c r="W16" s="79"/>
      <c r="X16" s="81" t="s">
        <v>878</v>
      </c>
      <c r="Y16" s="81" t="s">
        <v>821</v>
      </c>
      <c r="Z16" s="79"/>
      <c r="AA16" s="81" t="s">
        <v>878</v>
      </c>
      <c r="AB16" s="81" t="s">
        <v>821</v>
      </c>
      <c r="AC16" s="79"/>
      <c r="AD16" s="81" t="s">
        <v>878</v>
      </c>
      <c r="AE16" s="81" t="s">
        <v>821</v>
      </c>
      <c r="AF16" s="79"/>
      <c r="AG16" s="81" t="s">
        <v>878</v>
      </c>
      <c r="AH16" s="81" t="s">
        <v>821</v>
      </c>
      <c r="AI16" s="79"/>
      <c r="AJ16" s="81" t="s">
        <v>878</v>
      </c>
      <c r="AK16" s="81" t="s">
        <v>821</v>
      </c>
      <c r="AL16" s="79"/>
      <c r="AM16" s="81" t="s">
        <v>878</v>
      </c>
      <c r="AN16" s="81" t="s">
        <v>821</v>
      </c>
      <c r="AO16" s="79"/>
      <c r="AP16" s="81" t="s">
        <v>878</v>
      </c>
      <c r="AQ16" s="81" t="s">
        <v>821</v>
      </c>
      <c r="AR16" s="79"/>
      <c r="AS16" s="81" t="s">
        <v>878</v>
      </c>
      <c r="AT16" s="81" t="s">
        <v>821</v>
      </c>
      <c r="AU16" s="79"/>
      <c r="AV16" s="81" t="s">
        <v>878</v>
      </c>
      <c r="AW16" s="81" t="s">
        <v>821</v>
      </c>
      <c r="AX16" s="79"/>
      <c r="AY16" s="81" t="s">
        <v>878</v>
      </c>
      <c r="AZ16" s="81" t="s">
        <v>821</v>
      </c>
      <c r="BA16" s="79"/>
      <c r="BB16" s="81" t="s">
        <v>878</v>
      </c>
      <c r="BC16" s="81" t="s">
        <v>821</v>
      </c>
      <c r="BD16" s="79"/>
      <c r="BE16" s="81" t="s">
        <v>878</v>
      </c>
      <c r="BF16" s="81" t="s">
        <v>821</v>
      </c>
      <c r="BG16" s="79" t="str">
        <f t="shared" si="0"/>
        <v xml:space="preserve">INSERT INTO SC_SystemeProduits(RefDimension,NomSysteme,typePresta,ligne,Quantite,formule,cte1,DateModif) values (1,'FV4','MOC',88,null,'1*CTE1','PERIMETRE',now());
</v>
      </c>
      <c r="BH16" s="79"/>
      <c r="BI16" s="79"/>
      <c r="BJ16" s="79" t="str">
        <f t="shared" si="1"/>
        <v xml:space="preserve">INSERT INTO SC_SystemeProduits(RefDimension,NomSysteme,typePresta,ligne,Quantite,formule,cte1,DateModif) values (2,'FV4','MOC',88,null,'1*CTE1','PERIMETRE',now());
</v>
      </c>
      <c r="BK16" s="79"/>
      <c r="BL16" s="79"/>
      <c r="BM16" s="79" t="str">
        <f t="shared" si="2"/>
        <v xml:space="preserve">INSERT INTO SC_SystemeProduits(RefDimension,NomSysteme,typePresta,ligne,Quantite,formule,cte1,DateModif) values (3,'FV4','MOC',88,null,'1*CTE1','PERIMETRE',now());
</v>
      </c>
      <c r="BN16" s="79"/>
      <c r="BO16" s="79"/>
      <c r="BP16" s="79" t="str">
        <f t="shared" si="3"/>
        <v xml:space="preserve">INSERT INTO SC_SystemeProduits(RefDimension,NomSysteme,typePresta,ligne,Quantite,formule,cte1,DateModif) values (4,'FV4','MOC',88,null,'1*CTE1','PERIMETRE',now());
</v>
      </c>
      <c r="BQ16" s="79"/>
      <c r="BR16" s="79"/>
      <c r="BS16" s="79" t="str">
        <f t="shared" si="4"/>
        <v xml:space="preserve">INSERT INTO SC_SystemeProduits(RefDimension,NomSysteme,typePresta,ligne,Quantite,formule,cte1,DateModif) values (5,'FV4','MOC',88,null,'1*CTE1','PERIMETRE',now());
</v>
      </c>
      <c r="BT16" s="79"/>
      <c r="BU16" s="79"/>
      <c r="BV16" s="79" t="str">
        <f t="shared" si="5"/>
        <v xml:space="preserve">INSERT INTO SC_SystemeProduits(RefDimension,NomSysteme,typePresta,ligne,Quantite,formule,cte1,DateModif) values (6,'FV4','MOC',88,null,'1*CTE1','PERIMETRE',now());
</v>
      </c>
      <c r="BW16" s="79"/>
      <c r="BX16" s="79"/>
      <c r="BY16" s="79" t="str">
        <f t="shared" si="6"/>
        <v xml:space="preserve">INSERT INTO SC_SystemeProduits(RefDimension,NomSysteme,typePresta,ligne,Quantite,formule,cte1,DateModif) values (7,'FV4','MOC',88,null,'1*CTE1','PERIMETRE',now());
</v>
      </c>
      <c r="BZ16" s="79"/>
      <c r="CA16" s="79"/>
      <c r="CB16" s="79" t="str">
        <f t="shared" si="7"/>
        <v xml:space="preserve">INSERT INTO SC_SystemeProduits(RefDimension,NomSysteme,typePresta,ligne,Quantite,formule,cte1,DateModif) values (8,'FV4','MOC',88,null,'1*CTE1','PERIMETRE',now());
</v>
      </c>
      <c r="CC16" s="79"/>
      <c r="CD16" s="79"/>
      <c r="CE16" s="79" t="str">
        <f t="shared" si="8"/>
        <v xml:space="preserve">INSERT INTO SC_SystemeProduits(RefDimension,NomSysteme,typePresta,ligne,Quantite,formule,cte1,DateModif) values (9,'FV4','MOC',88,null,'1*CTE1','PERIMETRE',now());
</v>
      </c>
      <c r="CF16" s="79"/>
      <c r="CG16" s="79"/>
      <c r="CH16" s="79" t="str">
        <f t="shared" si="9"/>
        <v xml:space="preserve">INSERT INTO SC_SystemeProduits(RefDimension,NomSysteme,typePresta,ligne,Quantite,formule,cte1,DateModif) values (10,'FV4','MOC',88,null,'1*CTE1','PERIMETRE',now());
</v>
      </c>
      <c r="CI16" s="79"/>
      <c r="CJ16" s="79"/>
      <c r="CK16" s="79" t="str">
        <f t="shared" si="10"/>
        <v xml:space="preserve">INSERT INTO SC_SystemeProduits(RefDimension,NomSysteme,typePresta,ligne,Quantite,formule,cte1,DateModif) values (11,'FV4','MOC',88,null,'1*CTE1','PERIMETRE',now());
</v>
      </c>
      <c r="CL16" s="79"/>
      <c r="CM16" s="79"/>
      <c r="CN16" s="79" t="str">
        <f t="shared" si="11"/>
        <v xml:space="preserve">INSERT INTO SC_SystemeProduits(RefDimension,NomSysteme,typePresta,ligne,Quantite,formule,cte1,DateModif) values (12,'FV4','MOC',88,null,'1*CTE1','PERIMETRE',now());
</v>
      </c>
      <c r="CO16" s="79"/>
      <c r="CP16" s="79"/>
      <c r="CQ16" s="79" t="str">
        <f t="shared" si="12"/>
        <v xml:space="preserve">INSERT INTO SC_SystemeProduits(RefDimension,NomSysteme,typePresta,ligne,Quantite,formule,cte1,DateModif) values (13,'FV4','MOC',88,null,'1*CTE1','PERIMETRE',now());
</v>
      </c>
      <c r="CR16" s="79"/>
      <c r="CS16" s="79"/>
      <c r="CT16" s="79" t="str">
        <f t="shared" si="13"/>
        <v xml:space="preserve">INSERT INTO SC_SystemeProduits(RefDimension,NomSysteme,typePresta,ligne,Quantite,formule,cte1,DateModif) values (14,'FV4','MOC',88,null,'1*CTE1','PERIMETRE',now());
</v>
      </c>
      <c r="CU16" s="79"/>
      <c r="CV16" s="79"/>
      <c r="CW16" s="79" t="str">
        <f t="shared" si="14"/>
        <v xml:space="preserve">INSERT INTO SC_SystemeProduits(RefDimension,NomSysteme,typePresta,ligne,Quantite,formule,cte1,DateModif) values (15,'FV4','MOC',88,null,'1*CTE1','PERIMETRE',now());
</v>
      </c>
      <c r="CX16" s="79"/>
      <c r="CY16" s="79"/>
      <c r="CZ16" s="79" t="str">
        <f t="shared" si="15"/>
        <v xml:space="preserve">INSERT INTO SC_SystemeProduits(RefDimension,NomSysteme,typePresta,ligne,Quantite,formule,cte1,DateModif) values (16,'FV4','MOC',88,null,'1*CTE1','PERIMETRE',now());
</v>
      </c>
      <c r="DA16" s="79"/>
      <c r="DB16" s="79"/>
      <c r="DC16" s="79" t="str">
        <f t="shared" si="16"/>
        <v xml:space="preserve">INSERT INTO SC_SystemeProduits(RefDimension,NomSysteme,typePresta,ligne,Quantite,formule,cte1,DateModif) values (17,'FV4','MOC',88,null,'1*CTE1','PERIMETRE',now());
</v>
      </c>
      <c r="DD16" s="79"/>
      <c r="DE16" s="79"/>
      <c r="DF16" s="79" t="str">
        <f t="shared" si="17"/>
        <v xml:space="preserve">INSERT INTO SC_SystemeProduits(RefDimension,NomSysteme,typePresta,ligne,Quantite,formule,cte1,DateModif) values (18,'FV4','MOC',88,null,'1*CTE1','PERIMETRE',now());
</v>
      </c>
    </row>
    <row r="17" spans="1:110" x14ac:dyDescent="0.3">
      <c r="A17" s="80"/>
      <c r="B17" s="72"/>
      <c r="C17" s="72"/>
      <c r="D17" s="72"/>
      <c r="E17" s="77"/>
      <c r="F17" s="77"/>
      <c r="G17" s="77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 t="str">
        <f t="shared" si="0"/>
        <v/>
      </c>
      <c r="BH17" s="79"/>
      <c r="BI17" s="79"/>
      <c r="BJ17" s="79" t="str">
        <f t="shared" si="1"/>
        <v/>
      </c>
      <c r="BK17" s="79"/>
      <c r="BL17" s="79"/>
      <c r="BM17" s="79" t="str">
        <f t="shared" si="2"/>
        <v/>
      </c>
      <c r="BN17" s="79"/>
      <c r="BO17" s="79"/>
      <c r="BP17" s="79" t="str">
        <f t="shared" si="3"/>
        <v/>
      </c>
      <c r="BQ17" s="79"/>
      <c r="BR17" s="79"/>
      <c r="BS17" s="79" t="str">
        <f t="shared" si="4"/>
        <v/>
      </c>
      <c r="BT17" s="79"/>
      <c r="BU17" s="79"/>
      <c r="BV17" s="79" t="str">
        <f t="shared" si="5"/>
        <v/>
      </c>
      <c r="BW17" s="79"/>
      <c r="BX17" s="79"/>
      <c r="BY17" s="79" t="str">
        <f t="shared" si="6"/>
        <v/>
      </c>
      <c r="BZ17" s="79"/>
      <c r="CA17" s="79"/>
      <c r="CB17" s="79" t="str">
        <f t="shared" si="7"/>
        <v/>
      </c>
      <c r="CC17" s="79"/>
      <c r="CD17" s="79"/>
      <c r="CE17" s="79" t="str">
        <f t="shared" si="8"/>
        <v/>
      </c>
      <c r="CF17" s="79"/>
      <c r="CG17" s="79"/>
      <c r="CH17" s="79" t="str">
        <f t="shared" si="9"/>
        <v/>
      </c>
      <c r="CI17" s="79"/>
      <c r="CJ17" s="79"/>
      <c r="CK17" s="79" t="str">
        <f t="shared" si="10"/>
        <v/>
      </c>
      <c r="CL17" s="79"/>
      <c r="CM17" s="79"/>
      <c r="CN17" s="79" t="str">
        <f t="shared" si="11"/>
        <v/>
      </c>
      <c r="CO17" s="79"/>
      <c r="CP17" s="79"/>
      <c r="CQ17" s="79" t="str">
        <f t="shared" si="12"/>
        <v/>
      </c>
      <c r="CR17" s="79"/>
      <c r="CS17" s="79"/>
      <c r="CT17" s="79" t="str">
        <f t="shared" si="13"/>
        <v/>
      </c>
      <c r="CU17" s="79"/>
      <c r="CV17" s="79"/>
      <c r="CW17" s="79" t="str">
        <f t="shared" si="14"/>
        <v/>
      </c>
      <c r="CX17" s="79"/>
      <c r="CY17" s="79"/>
      <c r="CZ17" s="79" t="str">
        <f t="shared" si="15"/>
        <v/>
      </c>
      <c r="DA17" s="79"/>
      <c r="DB17" s="79"/>
      <c r="DC17" s="79" t="str">
        <f t="shared" si="16"/>
        <v/>
      </c>
      <c r="DD17" s="79"/>
      <c r="DE17" s="79"/>
      <c r="DF17" s="79" t="str">
        <f t="shared" si="17"/>
        <v/>
      </c>
    </row>
    <row r="18" spans="1:110" x14ac:dyDescent="0.3">
      <c r="A18" s="73"/>
      <c r="B18" s="72"/>
      <c r="C18" s="72"/>
      <c r="D18" s="72"/>
      <c r="E18" s="77"/>
      <c r="F18" s="77"/>
      <c r="G18" s="77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 t="str">
        <f t="shared" si="0"/>
        <v/>
      </c>
      <c r="BH18" s="79"/>
      <c r="BI18" s="79"/>
      <c r="BJ18" s="79" t="str">
        <f t="shared" si="1"/>
        <v/>
      </c>
      <c r="BK18" s="79"/>
      <c r="BL18" s="79"/>
      <c r="BM18" s="79" t="str">
        <f t="shared" si="2"/>
        <v/>
      </c>
      <c r="BN18" s="79"/>
      <c r="BO18" s="79"/>
      <c r="BP18" s="79" t="str">
        <f t="shared" si="3"/>
        <v/>
      </c>
      <c r="BQ18" s="79"/>
      <c r="BR18" s="79"/>
      <c r="BS18" s="79" t="str">
        <f t="shared" si="4"/>
        <v/>
      </c>
      <c r="BT18" s="79"/>
      <c r="BU18" s="79"/>
      <c r="BV18" s="79" t="str">
        <f t="shared" si="5"/>
        <v/>
      </c>
      <c r="BW18" s="79"/>
      <c r="BX18" s="79"/>
      <c r="BY18" s="79" t="str">
        <f t="shared" si="6"/>
        <v/>
      </c>
      <c r="BZ18" s="79"/>
      <c r="CA18" s="79"/>
      <c r="CB18" s="79" t="str">
        <f t="shared" si="7"/>
        <v/>
      </c>
      <c r="CC18" s="79"/>
      <c r="CD18" s="79"/>
      <c r="CE18" s="79" t="str">
        <f t="shared" si="8"/>
        <v/>
      </c>
      <c r="CF18" s="79"/>
      <c r="CG18" s="79"/>
      <c r="CH18" s="79" t="str">
        <f t="shared" si="9"/>
        <v/>
      </c>
      <c r="CI18" s="79"/>
      <c r="CJ18" s="79"/>
      <c r="CK18" s="79" t="str">
        <f t="shared" si="10"/>
        <v/>
      </c>
      <c r="CL18" s="79"/>
      <c r="CM18" s="79"/>
      <c r="CN18" s="79" t="str">
        <f t="shared" si="11"/>
        <v/>
      </c>
      <c r="CO18" s="79"/>
      <c r="CP18" s="79"/>
      <c r="CQ18" s="79" t="str">
        <f t="shared" si="12"/>
        <v/>
      </c>
      <c r="CR18" s="79"/>
      <c r="CS18" s="79"/>
      <c r="CT18" s="79" t="str">
        <f t="shared" si="13"/>
        <v/>
      </c>
      <c r="CU18" s="79"/>
      <c r="CV18" s="79"/>
      <c r="CW18" s="79" t="str">
        <f t="shared" si="14"/>
        <v/>
      </c>
      <c r="CX18" s="79"/>
      <c r="CY18" s="79"/>
      <c r="CZ18" s="79" t="str">
        <f t="shared" si="15"/>
        <v/>
      </c>
      <c r="DA18" s="79"/>
      <c r="DB18" s="79"/>
      <c r="DC18" s="79" t="str">
        <f t="shared" si="16"/>
        <v/>
      </c>
      <c r="DD18" s="79"/>
      <c r="DE18" s="79"/>
      <c r="DF18" s="79" t="str">
        <f t="shared" si="17"/>
        <v/>
      </c>
    </row>
    <row r="19" spans="1:110" x14ac:dyDescent="0.3">
      <c r="A19" s="73">
        <f>VLOOKUP($C19,MINIPELLE!$B$2:$K$500,10,0)</f>
        <v>13</v>
      </c>
      <c r="B19" s="72" t="s">
        <v>332</v>
      </c>
      <c r="C19" s="72" t="s">
        <v>182</v>
      </c>
      <c r="D19" s="72" t="s">
        <v>183</v>
      </c>
      <c r="E19" s="77">
        <v>1.2299999999999998</v>
      </c>
      <c r="F19" s="78" t="s">
        <v>1310</v>
      </c>
      <c r="G19" s="78" t="s">
        <v>821</v>
      </c>
      <c r="H19" s="79">
        <v>1.2299999999999998</v>
      </c>
      <c r="I19" s="81" t="s">
        <v>1310</v>
      </c>
      <c r="J19" s="81" t="s">
        <v>821</v>
      </c>
      <c r="K19" s="79">
        <v>1.2299999999999998</v>
      </c>
      <c r="L19" s="81" t="s">
        <v>1310</v>
      </c>
      <c r="M19" s="81" t="s">
        <v>821</v>
      </c>
      <c r="N19" s="79">
        <v>1.2299999999999998</v>
      </c>
      <c r="O19" s="81" t="s">
        <v>1310</v>
      </c>
      <c r="P19" s="81" t="s">
        <v>821</v>
      </c>
      <c r="Q19" s="79">
        <v>1.2299999999999998</v>
      </c>
      <c r="R19" s="81" t="s">
        <v>1310</v>
      </c>
      <c r="S19" s="81" t="s">
        <v>821</v>
      </c>
      <c r="T19" s="79">
        <v>1.2299999999999998</v>
      </c>
      <c r="U19" s="81" t="s">
        <v>1310</v>
      </c>
      <c r="V19" s="81" t="s">
        <v>821</v>
      </c>
      <c r="W19" s="79">
        <v>1.2299999999999998</v>
      </c>
      <c r="X19" s="81" t="s">
        <v>1310</v>
      </c>
      <c r="Y19" s="81" t="s">
        <v>821</v>
      </c>
      <c r="Z19" s="79">
        <v>1.2299999999999998</v>
      </c>
      <c r="AA19" s="81" t="s">
        <v>1310</v>
      </c>
      <c r="AB19" s="81" t="s">
        <v>821</v>
      </c>
      <c r="AC19" s="79">
        <v>1.2299999999999998</v>
      </c>
      <c r="AD19" s="81" t="s">
        <v>1310</v>
      </c>
      <c r="AE19" s="81" t="s">
        <v>821</v>
      </c>
      <c r="AF19" s="79">
        <v>1.2299999999999998</v>
      </c>
      <c r="AG19" s="81" t="s">
        <v>1310</v>
      </c>
      <c r="AH19" s="81" t="s">
        <v>821</v>
      </c>
      <c r="AI19" s="79">
        <v>1.2299999999999998</v>
      </c>
      <c r="AJ19" s="81" t="s">
        <v>1310</v>
      </c>
      <c r="AK19" s="81" t="s">
        <v>821</v>
      </c>
      <c r="AL19" s="79">
        <v>1.2299999999999998</v>
      </c>
      <c r="AM19" s="81" t="s">
        <v>1310</v>
      </c>
      <c r="AN19" s="81" t="s">
        <v>821</v>
      </c>
      <c r="AO19" s="79">
        <v>1.2299999999999998</v>
      </c>
      <c r="AP19" s="81" t="s">
        <v>1310</v>
      </c>
      <c r="AQ19" s="81" t="s">
        <v>821</v>
      </c>
      <c r="AR19" s="79">
        <v>1.2299999999999998</v>
      </c>
      <c r="AS19" s="81" t="s">
        <v>1310</v>
      </c>
      <c r="AT19" s="81" t="s">
        <v>821</v>
      </c>
      <c r="AU19" s="79">
        <v>1.2299999999999998</v>
      </c>
      <c r="AV19" s="81" t="s">
        <v>1310</v>
      </c>
      <c r="AW19" s="81" t="s">
        <v>821</v>
      </c>
      <c r="AX19" s="79">
        <v>1.2299999999999998</v>
      </c>
      <c r="AY19" s="81" t="s">
        <v>1310</v>
      </c>
      <c r="AZ19" s="81" t="s">
        <v>821</v>
      </c>
      <c r="BA19" s="79">
        <v>1.2299999999999998</v>
      </c>
      <c r="BB19" s="81" t="s">
        <v>1310</v>
      </c>
      <c r="BC19" s="81" t="s">
        <v>821</v>
      </c>
      <c r="BD19" s="79">
        <v>1.2299999999999998</v>
      </c>
      <c r="BE19" s="81" t="s">
        <v>1310</v>
      </c>
      <c r="BF19" s="81" t="s">
        <v>821</v>
      </c>
      <c r="BG19" s="79" t="str">
        <f t="shared" si="0"/>
        <v xml:space="preserve">INSERT INTO SC_SystemeProduits(RefDimension,NomSysteme,typePresta,ligne,Quantite,formule,cte1,DateModif) values (1,'FV4','MP',13,null,'0.4*0.2*CTE1','PERIMETRE',now());
</v>
      </c>
      <c r="BH19" s="79"/>
      <c r="BI19" s="79"/>
      <c r="BJ19" s="79" t="str">
        <f t="shared" si="1"/>
        <v xml:space="preserve">INSERT INTO SC_SystemeProduits(RefDimension,NomSysteme,typePresta,ligne,Quantite,formule,cte1,DateModif) values (2,'FV4','MP',13,null,'0.4*0.2*CTE1','PERIMETRE',now());
</v>
      </c>
      <c r="BK19" s="79"/>
      <c r="BL19" s="79"/>
      <c r="BM19" s="79" t="str">
        <f t="shared" si="2"/>
        <v xml:space="preserve">INSERT INTO SC_SystemeProduits(RefDimension,NomSysteme,typePresta,ligne,Quantite,formule,cte1,DateModif) values (3,'FV4','MP',13,null,'0.4*0.2*CTE1','PERIMETRE',now());
</v>
      </c>
      <c r="BN19" s="79"/>
      <c r="BO19" s="79"/>
      <c r="BP19" s="79" t="str">
        <f t="shared" si="3"/>
        <v xml:space="preserve">INSERT INTO SC_SystemeProduits(RefDimension,NomSysteme,typePresta,ligne,Quantite,formule,cte1,DateModif) values (4,'FV4','MP',13,null,'0.4*0.2*CTE1','PERIMETRE',now());
</v>
      </c>
      <c r="BQ19" s="79"/>
      <c r="BR19" s="79"/>
      <c r="BS19" s="79" t="str">
        <f t="shared" si="4"/>
        <v xml:space="preserve">INSERT INTO SC_SystemeProduits(RefDimension,NomSysteme,typePresta,ligne,Quantite,formule,cte1,DateModif) values (5,'FV4','MP',13,null,'0.4*0.2*CTE1','PERIMETRE',now());
</v>
      </c>
      <c r="BT19" s="79"/>
      <c r="BU19" s="79"/>
      <c r="BV19" s="79" t="str">
        <f t="shared" si="5"/>
        <v xml:space="preserve">INSERT INTO SC_SystemeProduits(RefDimension,NomSysteme,typePresta,ligne,Quantite,formule,cte1,DateModif) values (6,'FV4','MP',13,null,'0.4*0.2*CTE1','PERIMETRE',now());
</v>
      </c>
      <c r="BW19" s="79"/>
      <c r="BX19" s="79"/>
      <c r="BY19" s="79" t="str">
        <f t="shared" si="6"/>
        <v xml:space="preserve">INSERT INTO SC_SystemeProduits(RefDimension,NomSysteme,typePresta,ligne,Quantite,formule,cte1,DateModif) values (7,'FV4','MP',13,null,'0.4*0.2*CTE1','PERIMETRE',now());
</v>
      </c>
      <c r="BZ19" s="79"/>
      <c r="CA19" s="79"/>
      <c r="CB19" s="79" t="str">
        <f t="shared" si="7"/>
        <v xml:space="preserve">INSERT INTO SC_SystemeProduits(RefDimension,NomSysteme,typePresta,ligne,Quantite,formule,cte1,DateModif) values (8,'FV4','MP',13,null,'0.4*0.2*CTE1','PERIMETRE',now());
</v>
      </c>
      <c r="CC19" s="79"/>
      <c r="CD19" s="79"/>
      <c r="CE19" s="79" t="str">
        <f t="shared" si="8"/>
        <v xml:space="preserve">INSERT INTO SC_SystemeProduits(RefDimension,NomSysteme,typePresta,ligne,Quantite,formule,cte1,DateModif) values (9,'FV4','MP',13,null,'0.4*0.2*CTE1','PERIMETRE',now());
</v>
      </c>
      <c r="CF19" s="79"/>
      <c r="CG19" s="79"/>
      <c r="CH19" s="79" t="str">
        <f t="shared" si="9"/>
        <v xml:space="preserve">INSERT INTO SC_SystemeProduits(RefDimension,NomSysteme,typePresta,ligne,Quantite,formule,cte1,DateModif) values (10,'FV4','MP',13,null,'0.4*0.2*CTE1','PERIMETRE',now());
</v>
      </c>
      <c r="CI19" s="79"/>
      <c r="CJ19" s="79"/>
      <c r="CK19" s="79" t="str">
        <f t="shared" si="10"/>
        <v xml:space="preserve">INSERT INTO SC_SystemeProduits(RefDimension,NomSysteme,typePresta,ligne,Quantite,formule,cte1,DateModif) values (11,'FV4','MP',13,null,'0.4*0.2*CTE1','PERIMETRE',now());
</v>
      </c>
      <c r="CL19" s="79"/>
      <c r="CM19" s="79"/>
      <c r="CN19" s="79" t="str">
        <f t="shared" si="11"/>
        <v xml:space="preserve">INSERT INTO SC_SystemeProduits(RefDimension,NomSysteme,typePresta,ligne,Quantite,formule,cte1,DateModif) values (12,'FV4','MP',13,null,'0.4*0.2*CTE1','PERIMETRE',now());
</v>
      </c>
      <c r="CO19" s="79"/>
      <c r="CP19" s="79"/>
      <c r="CQ19" s="79" t="str">
        <f t="shared" si="12"/>
        <v xml:space="preserve">INSERT INTO SC_SystemeProduits(RefDimension,NomSysteme,typePresta,ligne,Quantite,formule,cte1,DateModif) values (13,'FV4','MP',13,null,'0.4*0.2*CTE1','PERIMETRE',now());
</v>
      </c>
      <c r="CR19" s="79"/>
      <c r="CS19" s="79"/>
      <c r="CT19" s="79" t="str">
        <f t="shared" si="13"/>
        <v xml:space="preserve">INSERT INTO SC_SystemeProduits(RefDimension,NomSysteme,typePresta,ligne,Quantite,formule,cte1,DateModif) values (14,'FV4','MP',13,null,'0.4*0.2*CTE1','PERIMETRE',now());
</v>
      </c>
      <c r="CU19" s="79"/>
      <c r="CV19" s="79"/>
      <c r="CW19" s="79" t="str">
        <f t="shared" si="14"/>
        <v xml:space="preserve">INSERT INTO SC_SystemeProduits(RefDimension,NomSysteme,typePresta,ligne,Quantite,formule,cte1,DateModif) values (15,'FV4','MP',13,null,'0.4*0.2*CTE1','PERIMETRE',now());
</v>
      </c>
      <c r="CX19" s="79"/>
      <c r="CY19" s="79"/>
      <c r="CZ19" s="79" t="str">
        <f t="shared" si="15"/>
        <v xml:space="preserve">INSERT INTO SC_SystemeProduits(RefDimension,NomSysteme,typePresta,ligne,Quantite,formule,cte1,DateModif) values (16,'FV4','MP',13,null,'0.4*0.2*CTE1','PERIMETRE',now());
</v>
      </c>
      <c r="DA19" s="79"/>
      <c r="DB19" s="79"/>
      <c r="DC19" s="79" t="str">
        <f t="shared" si="16"/>
        <v xml:space="preserve">INSERT INTO SC_SystemeProduits(RefDimension,NomSysteme,typePresta,ligne,Quantite,formule,cte1,DateModif) values (17,'FV4','MP',13,null,'0.4*0.2*CTE1','PERIMETRE',now());
</v>
      </c>
      <c r="DD19" s="79"/>
      <c r="DE19" s="79"/>
      <c r="DF19" s="79" t="str">
        <f t="shared" si="17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3">
      <c r="BH20"/>
      <c r="BI20"/>
      <c r="BK20"/>
      <c r="BL20"/>
    </row>
    <row r="21" spans="1:110" x14ac:dyDescent="0.3">
      <c r="BH21"/>
      <c r="BI21"/>
      <c r="BK21"/>
      <c r="BL21"/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1"/>
  <dimension ref="A1:DH23"/>
  <sheetViews>
    <sheetView workbookViewId="0">
      <selection activeCell="G7" sqref="G7"/>
    </sheetView>
  </sheetViews>
  <sheetFormatPr baseColWidth="10" defaultRowHeight="14.4" x14ac:dyDescent="0.3"/>
  <cols>
    <col min="3" max="3" width="35.33203125" customWidth="1"/>
    <col min="5" max="5" width="4.44140625" customWidth="1"/>
    <col min="6" max="6" width="8" style="14" customWidth="1"/>
    <col min="7" max="7" width="18.8867187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868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79">
        <f>VLOOKUP($C4,MATIERE!$B$2:$K$486,10,0)</f>
        <v>394</v>
      </c>
      <c r="B4" s="79" t="s">
        <v>327</v>
      </c>
      <c r="C4" s="79" t="s">
        <v>1302</v>
      </c>
      <c r="F4" s="81" t="s">
        <v>878</v>
      </c>
      <c r="G4" s="81" t="s">
        <v>1324</v>
      </c>
      <c r="I4" s="81" t="s">
        <v>878</v>
      </c>
      <c r="J4" s="81" t="s">
        <v>1324</v>
      </c>
      <c r="L4" s="81" t="s">
        <v>878</v>
      </c>
      <c r="M4" s="81" t="s">
        <v>1324</v>
      </c>
      <c r="O4" s="81" t="s">
        <v>878</v>
      </c>
      <c r="P4" s="81" t="s">
        <v>1324</v>
      </c>
      <c r="R4" s="81" t="s">
        <v>878</v>
      </c>
      <c r="S4" s="81" t="s">
        <v>1324</v>
      </c>
      <c r="U4" s="81" t="s">
        <v>878</v>
      </c>
      <c r="V4" s="81" t="s">
        <v>1324</v>
      </c>
      <c r="X4" s="81" t="s">
        <v>878</v>
      </c>
      <c r="Y4" s="81" t="s">
        <v>1324</v>
      </c>
      <c r="AA4" s="81" t="s">
        <v>878</v>
      </c>
      <c r="AB4" s="81" t="s">
        <v>1324</v>
      </c>
      <c r="AD4" s="81" t="s">
        <v>878</v>
      </c>
      <c r="AE4" s="81" t="s">
        <v>1324</v>
      </c>
      <c r="AG4" s="81" t="s">
        <v>878</v>
      </c>
      <c r="AH4" s="81" t="s">
        <v>1324</v>
      </c>
      <c r="AJ4" s="81" t="s">
        <v>878</v>
      </c>
      <c r="AK4" s="81" t="s">
        <v>1324</v>
      </c>
      <c r="AM4" s="81"/>
      <c r="AN4" s="81"/>
      <c r="AP4" s="81"/>
      <c r="AQ4" s="81"/>
      <c r="AS4" s="81"/>
      <c r="AT4" s="81"/>
      <c r="AV4" s="81"/>
      <c r="AW4" s="81"/>
      <c r="AY4" s="81"/>
      <c r="AZ4" s="81"/>
      <c r="BB4" s="81"/>
      <c r="BC4" s="81"/>
      <c r="BE4" s="81"/>
      <c r="BF4" s="81"/>
      <c r="BG4" s="79" t="str">
        <f t="shared" ref="BG4:BG22" si="0"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(1,'FV5','MATIERE',394,null,'1*CTE1','Q_CHEVRON_PE',now());
</v>
      </c>
      <c r="BH4" s="79"/>
      <c r="BI4" s="79"/>
      <c r="BJ4" s="79" t="str">
        <f t="shared" ref="BJ4" si="1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(2,'FV5','MATIERE',394,null,'1*CTE1','Q_CHEVRON_PE',now());
</v>
      </c>
      <c r="BK4" s="79"/>
      <c r="BL4" s="79"/>
      <c r="BM4" s="79" t="str">
        <f t="shared" ref="BM4" si="2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(3,'FV5','MATIERE',394,null,'1*CTE1','Q_CHEVRON_PE',now());
</v>
      </c>
      <c r="BN4" s="79"/>
      <c r="BO4" s="79"/>
      <c r="BP4" s="79" t="str">
        <f t="shared" ref="BP4" si="3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 xml:space="preserve">INSERT INTO SC_SystemeProduits(RefDimension,NomSysteme,typePresta,ligne,Quantite,formule,cte1,DateModif) values (4,'FV5','MATIERE',394,null,'1*CTE1','Q_CHEVRON_PE',now());
</v>
      </c>
      <c r="BQ4" s="79"/>
      <c r="BR4" s="79"/>
      <c r="BS4" s="79" t="str">
        <f t="shared" ref="BS4" si="4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 xml:space="preserve">INSERT INTO SC_SystemeProduits(RefDimension,NomSysteme,typePresta,ligne,Quantite,formule,cte1,DateModif) values (5,'FV5','MATIERE',394,null,'1*CTE1','Q_CHEVRON_PE',now());
</v>
      </c>
      <c r="BT4" s="79"/>
      <c r="BU4" s="79"/>
      <c r="BV4" s="79" t="str">
        <f t="shared" ref="BV4" si="5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 xml:space="preserve">INSERT INTO SC_SystemeProduits(RefDimension,NomSysteme,typePresta,ligne,Quantite,formule,cte1,DateModif) values (6,'FV5','MATIERE',394,null,'1*CTE1','Q_CHEVRON_PE',now());
</v>
      </c>
      <c r="BW4" s="79"/>
      <c r="BX4" s="79"/>
      <c r="BY4" s="79" t="str">
        <f t="shared" ref="BY4" si="6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 xml:space="preserve">INSERT INTO SC_SystemeProduits(RefDimension,NomSysteme,typePresta,ligne,Quantite,formule,cte1,DateModif) values (7,'FV5','MATIERE',394,null,'1*CTE1','Q_CHEVRON_PE',now());
</v>
      </c>
      <c r="BZ4" s="79"/>
      <c r="CA4" s="79"/>
      <c r="CB4" s="79" t="str">
        <f t="shared" ref="CB4" si="7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(8,'FV5','MATIERE',394,null,'1*CTE1','Q_CHEVRON_PE',now());
</v>
      </c>
      <c r="CC4" s="79"/>
      <c r="CD4" s="79"/>
      <c r="CE4" s="79" t="str">
        <f t="shared" ref="CE4" si="8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 xml:space="preserve">INSERT INTO SC_SystemeProduits(RefDimension,NomSysteme,typePresta,ligne,Quantite,formule,cte1,DateModif) values (9,'FV5','MATIERE',394,null,'1*CTE1','Q_CHEVRON_PE',now());
</v>
      </c>
      <c r="CF4" s="79"/>
      <c r="CG4" s="79"/>
      <c r="CH4" s="79" t="str">
        <f t="shared" ref="CH4" si="9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 xml:space="preserve">INSERT INTO SC_SystemeProduits(RefDimension,NomSysteme,typePresta,ligne,Quantite,formule,cte1,DateModif) values (10,'FV5','MATIERE',394,null,'1*CTE1','Q_CHEVRON_PE',now());
</v>
      </c>
      <c r="CI4" s="79"/>
      <c r="CJ4" s="79"/>
      <c r="CK4" s="79" t="str">
        <f t="shared" ref="CK4" si="10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 xml:space="preserve">INSERT INTO SC_SystemeProduits(RefDimension,NomSysteme,typePresta,ligne,Quantite,formule,cte1,DateModif) values (11,'FV5','MATIERE',394,null,'1*CTE1','Q_CHEVRON_PE',now());
</v>
      </c>
      <c r="CL4" s="79"/>
      <c r="CM4" s="79"/>
      <c r="CN4" t="str">
        <f t="shared" ref="CN4:DF4" si="11">IF(AND(AL4="",AM4=""),"",SUBSTITUTE(SUBSTITUTE(SUBSTITUTE(SUBSTITUTE(SUBSTITUTE(SUBSTITUTE(SUBSTITUTE($BH$1,"#SYSTEME#",$A$1),"#DIM#",AL$1),"#TYPE#",$B4),"#LIGNE#",$A4),"#Q#",IF(AM4="",SUBSTITUTE(AL4,",","."),"null")),"#FORMULE#",IF(AM4="","null",CONCATENATE("'",AM4,"'"))),"#CTE#",IF(AN4="","null",CONCATENATE("'",AN4,"'"))))</f>
        <v/>
      </c>
      <c r="CQ4" t="str">
        <f t="shared" si="11"/>
        <v/>
      </c>
      <c r="CT4" t="str">
        <f t="shared" si="11"/>
        <v/>
      </c>
      <c r="CW4" t="str">
        <f t="shared" si="11"/>
        <v/>
      </c>
      <c r="CZ4" t="str">
        <f t="shared" si="11"/>
        <v/>
      </c>
      <c r="DC4" t="str">
        <f t="shared" si="11"/>
        <v/>
      </c>
      <c r="DF4" t="str">
        <f t="shared" si="11"/>
        <v/>
      </c>
    </row>
    <row r="5" spans="1:112" x14ac:dyDescent="0.3">
      <c r="A5" s="79">
        <f>VLOOKUP($C5,MATIERE!$B$2:$K$486,10,0)</f>
        <v>395</v>
      </c>
      <c r="B5" s="79" t="s">
        <v>327</v>
      </c>
      <c r="C5" s="79" t="s">
        <v>1304</v>
      </c>
      <c r="F5" s="81" t="s">
        <v>878</v>
      </c>
      <c r="G5" s="81" t="s">
        <v>1325</v>
      </c>
      <c r="I5" s="81" t="s">
        <v>878</v>
      </c>
      <c r="J5" s="81" t="s">
        <v>1325</v>
      </c>
      <c r="L5" s="81" t="s">
        <v>878</v>
      </c>
      <c r="M5" s="81" t="s">
        <v>1325</v>
      </c>
      <c r="O5" s="81" t="s">
        <v>878</v>
      </c>
      <c r="P5" s="81" t="s">
        <v>1325</v>
      </c>
      <c r="R5" s="81" t="s">
        <v>878</v>
      </c>
      <c r="S5" s="81" t="s">
        <v>1325</v>
      </c>
      <c r="U5" s="81" t="s">
        <v>878</v>
      </c>
      <c r="V5" s="81" t="s">
        <v>1325</v>
      </c>
      <c r="X5" s="81" t="s">
        <v>878</v>
      </c>
      <c r="Y5" s="81" t="s">
        <v>1325</v>
      </c>
      <c r="AA5" s="81" t="s">
        <v>878</v>
      </c>
      <c r="AB5" s="81" t="s">
        <v>1325</v>
      </c>
      <c r="AD5" s="81" t="s">
        <v>878</v>
      </c>
      <c r="AE5" s="81" t="s">
        <v>1325</v>
      </c>
      <c r="AG5" s="81" t="s">
        <v>878</v>
      </c>
      <c r="AH5" s="81" t="s">
        <v>1325</v>
      </c>
      <c r="AJ5" s="81" t="s">
        <v>878</v>
      </c>
      <c r="AK5" s="81" t="s">
        <v>1325</v>
      </c>
      <c r="AM5" s="81"/>
      <c r="AN5" s="81"/>
      <c r="AP5" s="81"/>
      <c r="AQ5" s="81"/>
      <c r="AS5" s="81"/>
      <c r="AT5" s="81"/>
      <c r="AV5" s="81"/>
      <c r="AW5" s="81"/>
      <c r="AY5" s="81"/>
      <c r="AZ5" s="81"/>
      <c r="BB5" s="81"/>
      <c r="BC5" s="81"/>
      <c r="BE5" s="81"/>
      <c r="BF5" s="81"/>
      <c r="BG5" t="str">
        <f t="shared" si="0"/>
        <v xml:space="preserve">INSERT INTO SC_SystemeProduits(RefDimension,NomSysteme,typePresta,ligne,Quantite,formule,cte1,DateModif) values (1,'FV5','MATIERE',395,null,'1*CTE1','Q_PVC',now());
</v>
      </c>
      <c r="BH5"/>
      <c r="BI5"/>
      <c r="BJ5" t="str">
        <f t="shared" ref="BJ5:BJ22" si="1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(2,'FV5','MATIERE',395,null,'1*CTE1','Q_PVC',now());
</v>
      </c>
      <c r="BK5"/>
      <c r="BL5"/>
      <c r="BM5" t="str">
        <f t="shared" ref="BM5:BM22" si="1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(3,'FV5','MATIERE',395,null,'1*CTE1','Q_PVC',now());
</v>
      </c>
      <c r="BP5" t="str">
        <f t="shared" ref="BP5:BP22" si="1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(4,'FV5','MATIERE',395,null,'1*CTE1','Q_PVC',now());
</v>
      </c>
      <c r="BS5" t="str">
        <f t="shared" ref="BS5:BS22" si="1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(5,'FV5','MATIERE',395,null,'1*CTE1','Q_PVC',now());
</v>
      </c>
      <c r="BV5" t="str">
        <f t="shared" ref="BV5:BV22" si="1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(6,'FV5','MATIERE',395,null,'1*CTE1','Q_PVC',now());
</v>
      </c>
      <c r="BY5" t="str">
        <f t="shared" ref="BY5:BY22" si="1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(7,'FV5','MATIERE',395,null,'1*CTE1','Q_PVC',now());
</v>
      </c>
      <c r="CB5" t="str">
        <f t="shared" ref="CB5:CB22" si="1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(8,'FV5','MATIERE',395,null,'1*CTE1','Q_PVC',now());
</v>
      </c>
      <c r="CE5" t="str">
        <f t="shared" ref="CE5:CE22" si="1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(9,'FV5','MATIERE',395,null,'1*CTE1','Q_PVC',now());
</v>
      </c>
      <c r="CH5" t="str">
        <f t="shared" ref="CH5:CH22" si="2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(10,'FV5','MATIERE',395,null,'1*CTE1','Q_PVC',now());
</v>
      </c>
      <c r="CK5" t="str">
        <f t="shared" ref="CK5:CK22" si="2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(11,'FV5','MATIERE',395,null,'1*CTE1','Q_PVC',now());
</v>
      </c>
      <c r="CN5" t="str">
        <f t="shared" ref="CN5:CN22" si="2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Q5" t="str">
        <f t="shared" ref="CQ5:CQ22" si="2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T5" t="str">
        <f t="shared" ref="CT5:CT22" si="2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W5" t="str">
        <f t="shared" ref="CW5:CW22" si="2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Z5" t="str">
        <f t="shared" ref="CZ5:CZ22" si="2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C5" t="str">
        <f t="shared" ref="DC5:DC22" si="2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F5" t="str">
        <f t="shared" ref="DF5:DF22" si="2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3">
      <c r="A6" s="79">
        <f>VLOOKUP($C6,MATIERE!$B$2:$K$486,10,0)</f>
        <v>396</v>
      </c>
      <c r="B6" s="79" t="s">
        <v>327</v>
      </c>
      <c r="C6" s="79" t="s">
        <v>1305</v>
      </c>
      <c r="F6" s="81" t="s">
        <v>1326</v>
      </c>
      <c r="G6" s="81" t="s">
        <v>821</v>
      </c>
      <c r="I6" s="81" t="s">
        <v>1326</v>
      </c>
      <c r="J6" s="81" t="s">
        <v>821</v>
      </c>
      <c r="L6" s="81" t="s">
        <v>1326</v>
      </c>
      <c r="M6" s="81" t="s">
        <v>821</v>
      </c>
      <c r="O6" s="81" t="s">
        <v>1326</v>
      </c>
      <c r="P6" s="81" t="s">
        <v>821</v>
      </c>
      <c r="R6" s="81" t="s">
        <v>1326</v>
      </c>
      <c r="S6" s="81" t="s">
        <v>821</v>
      </c>
      <c r="U6" s="81" t="s">
        <v>1326</v>
      </c>
      <c r="V6" s="81" t="s">
        <v>821</v>
      </c>
      <c r="X6" s="81" t="s">
        <v>1326</v>
      </c>
      <c r="Y6" s="81" t="s">
        <v>821</v>
      </c>
      <c r="AA6" s="81" t="s">
        <v>1326</v>
      </c>
      <c r="AB6" s="81" t="s">
        <v>821</v>
      </c>
      <c r="AD6" s="81" t="s">
        <v>1326</v>
      </c>
      <c r="AE6" s="81" t="s">
        <v>821</v>
      </c>
      <c r="AG6" s="81" t="s">
        <v>1326</v>
      </c>
      <c r="AH6" s="81" t="s">
        <v>821</v>
      </c>
      <c r="AJ6" s="81" t="s">
        <v>1326</v>
      </c>
      <c r="AK6" s="81" t="s">
        <v>821</v>
      </c>
      <c r="AM6" s="81"/>
      <c r="AN6" s="81"/>
      <c r="AP6" s="81"/>
      <c r="AQ6" s="81"/>
      <c r="AS6" s="81"/>
      <c r="AT6" s="81"/>
      <c r="AV6" s="81"/>
      <c r="AW6" s="81"/>
      <c r="AY6" s="81"/>
      <c r="AZ6" s="81"/>
      <c r="BB6" s="81"/>
      <c r="BC6" s="81"/>
      <c r="BE6" s="81"/>
      <c r="BF6" s="81"/>
      <c r="BG6" t="str">
        <f t="shared" si="0"/>
        <v xml:space="preserve">INSERT INTO SC_SystemeProduits(RefDimension,NomSysteme,typePresta,ligne,Quantite,formule,cte1,DateModif) values (1,'FV5','MATIERE',396,null,'1.2*CTE1','PERIMETRE',now());
</v>
      </c>
      <c r="BH6"/>
      <c r="BI6"/>
      <c r="BJ6" t="str">
        <f t="shared" si="12"/>
        <v xml:space="preserve">INSERT INTO SC_SystemeProduits(RefDimension,NomSysteme,typePresta,ligne,Quantite,formule,cte1,DateModif) values (2,'FV5','MATIERE',396,null,'1.2*CTE1','PERIMETRE',now());
</v>
      </c>
      <c r="BK6"/>
      <c r="BL6"/>
      <c r="BM6" t="str">
        <f t="shared" si="13"/>
        <v xml:space="preserve">INSERT INTO SC_SystemeProduits(RefDimension,NomSysteme,typePresta,ligne,Quantite,formule,cte1,DateModif) values (3,'FV5','MATIERE',396,null,'1.2*CTE1','PERIMETRE',now());
</v>
      </c>
      <c r="BP6" t="str">
        <f t="shared" si="14"/>
        <v xml:space="preserve">INSERT INTO SC_SystemeProduits(RefDimension,NomSysteme,typePresta,ligne,Quantite,formule,cte1,DateModif) values (4,'FV5','MATIERE',396,null,'1.2*CTE1','PERIMETRE',now());
</v>
      </c>
      <c r="BS6" t="str">
        <f t="shared" si="15"/>
        <v xml:space="preserve">INSERT INTO SC_SystemeProduits(RefDimension,NomSysteme,typePresta,ligne,Quantite,formule,cte1,DateModif) values (5,'FV5','MATIERE',396,null,'1.2*CTE1','PERIMETRE',now());
</v>
      </c>
      <c r="BV6" t="str">
        <f t="shared" si="16"/>
        <v xml:space="preserve">INSERT INTO SC_SystemeProduits(RefDimension,NomSysteme,typePresta,ligne,Quantite,formule,cte1,DateModif) values (6,'FV5','MATIERE',396,null,'1.2*CTE1','PERIMETRE',now());
</v>
      </c>
      <c r="BY6" t="str">
        <f t="shared" si="17"/>
        <v xml:space="preserve">INSERT INTO SC_SystemeProduits(RefDimension,NomSysteme,typePresta,ligne,Quantite,formule,cte1,DateModif) values (7,'FV5','MATIERE',396,null,'1.2*CTE1','PERIMETRE',now());
</v>
      </c>
      <c r="CB6" t="str">
        <f t="shared" si="18"/>
        <v xml:space="preserve">INSERT INTO SC_SystemeProduits(RefDimension,NomSysteme,typePresta,ligne,Quantite,formule,cte1,DateModif) values (8,'FV5','MATIERE',396,null,'1.2*CTE1','PERIMETRE',now());
</v>
      </c>
      <c r="CE6" t="str">
        <f t="shared" si="19"/>
        <v xml:space="preserve">INSERT INTO SC_SystemeProduits(RefDimension,NomSysteme,typePresta,ligne,Quantite,formule,cte1,DateModif) values (9,'FV5','MATIERE',396,null,'1.2*CTE1','PERIMETRE',now());
</v>
      </c>
      <c r="CH6" t="str">
        <f t="shared" si="20"/>
        <v xml:space="preserve">INSERT INTO SC_SystemeProduits(RefDimension,NomSysteme,typePresta,ligne,Quantite,formule,cte1,DateModif) values (10,'FV5','MATIERE',396,null,'1.2*CTE1','PERIMETRE',now());
</v>
      </c>
      <c r="CK6" t="str">
        <f t="shared" si="21"/>
        <v xml:space="preserve">INSERT INTO SC_SystemeProduits(RefDimension,NomSysteme,typePresta,ligne,Quantite,formule,cte1,DateModif) values (11,'FV5','MATIERE',396,null,'1.2*CTE1','PERIMETRE',now());
</v>
      </c>
      <c r="CN6" t="str">
        <f t="shared" si="22"/>
        <v/>
      </c>
      <c r="CQ6" t="str">
        <f t="shared" si="23"/>
        <v/>
      </c>
      <c r="CT6" t="str">
        <f t="shared" si="24"/>
        <v/>
      </c>
      <c r="CW6" t="str">
        <f t="shared" si="25"/>
        <v/>
      </c>
      <c r="CZ6" t="str">
        <f t="shared" si="26"/>
        <v/>
      </c>
      <c r="DC6" t="str">
        <f t="shared" si="27"/>
        <v/>
      </c>
      <c r="DF6" t="str">
        <f t="shared" si="28"/>
        <v/>
      </c>
    </row>
    <row r="7" spans="1:112" x14ac:dyDescent="0.3">
      <c r="A7" s="79">
        <f>VLOOKUP($C7,MATIERE!$B$2:$K$486,10,0)</f>
        <v>276</v>
      </c>
      <c r="B7" s="79" t="s">
        <v>327</v>
      </c>
      <c r="C7" s="79" t="s">
        <v>683</v>
      </c>
      <c r="F7" s="81" t="s">
        <v>878</v>
      </c>
      <c r="G7" s="81" t="s">
        <v>1327</v>
      </c>
      <c r="I7" s="81" t="s">
        <v>878</v>
      </c>
      <c r="J7" s="81" t="s">
        <v>1327</v>
      </c>
      <c r="L7" s="81" t="s">
        <v>878</v>
      </c>
      <c r="M7" s="81" t="s">
        <v>1327</v>
      </c>
      <c r="O7" s="81" t="s">
        <v>878</v>
      </c>
      <c r="P7" s="81" t="s">
        <v>1327</v>
      </c>
      <c r="R7" s="81" t="s">
        <v>878</v>
      </c>
      <c r="S7" s="81" t="s">
        <v>1327</v>
      </c>
      <c r="U7" s="81" t="s">
        <v>878</v>
      </c>
      <c r="V7" s="81" t="s">
        <v>1327</v>
      </c>
      <c r="X7" s="81" t="s">
        <v>878</v>
      </c>
      <c r="Y7" s="81" t="s">
        <v>1327</v>
      </c>
      <c r="AA7" s="81" t="s">
        <v>878</v>
      </c>
      <c r="AB7" s="81" t="s">
        <v>1327</v>
      </c>
      <c r="AD7" s="81" t="s">
        <v>878</v>
      </c>
      <c r="AE7" s="81" t="s">
        <v>1327</v>
      </c>
      <c r="AG7" s="81" t="s">
        <v>878</v>
      </c>
      <c r="AH7" s="81" t="s">
        <v>1327</v>
      </c>
      <c r="AJ7" s="81" t="s">
        <v>878</v>
      </c>
      <c r="AK7" s="81" t="s">
        <v>1327</v>
      </c>
      <c r="AM7" s="81"/>
      <c r="AN7" s="81"/>
      <c r="AP7" s="81"/>
      <c r="AQ7" s="81"/>
      <c r="AS7" s="81"/>
      <c r="AT7" s="81"/>
      <c r="AV7" s="81"/>
      <c r="AW7" s="81"/>
      <c r="AY7" s="81"/>
      <c r="AZ7" s="81"/>
      <c r="BB7" s="81"/>
      <c r="BC7" s="81"/>
      <c r="BE7" s="81"/>
      <c r="BF7" s="81"/>
      <c r="BG7" t="str">
        <f t="shared" si="0"/>
        <v xml:space="preserve">INSERT INTO SC_SystemeProduits(RefDimension,NomSysteme,typePresta,ligne,Quantite,formule,cte1,DateModif) values (1,'FV5','MATIERE',276,null,'1*CTE1','Q_CORNIERES',now());
</v>
      </c>
      <c r="BH7"/>
      <c r="BI7"/>
      <c r="BJ7" t="str">
        <f t="shared" si="12"/>
        <v xml:space="preserve">INSERT INTO SC_SystemeProduits(RefDimension,NomSysteme,typePresta,ligne,Quantite,formule,cte1,DateModif) values (2,'FV5','MATIERE',276,null,'1*CTE1','Q_CORNIERES',now());
</v>
      </c>
      <c r="BK7"/>
      <c r="BL7"/>
      <c r="BM7" t="str">
        <f t="shared" si="13"/>
        <v xml:space="preserve">INSERT INTO SC_SystemeProduits(RefDimension,NomSysteme,typePresta,ligne,Quantite,formule,cte1,DateModif) values (3,'FV5','MATIERE',276,null,'1*CTE1','Q_CORNIERES',now());
</v>
      </c>
      <c r="BP7" t="str">
        <f t="shared" si="14"/>
        <v xml:space="preserve">INSERT INTO SC_SystemeProduits(RefDimension,NomSysteme,typePresta,ligne,Quantite,formule,cte1,DateModif) values (4,'FV5','MATIERE',276,null,'1*CTE1','Q_CORNIERES',now());
</v>
      </c>
      <c r="BS7" t="str">
        <f t="shared" si="15"/>
        <v xml:space="preserve">INSERT INTO SC_SystemeProduits(RefDimension,NomSysteme,typePresta,ligne,Quantite,formule,cte1,DateModif) values (5,'FV5','MATIERE',276,null,'1*CTE1','Q_CORNIERES',now());
</v>
      </c>
      <c r="BV7" t="str">
        <f t="shared" si="16"/>
        <v xml:space="preserve">INSERT INTO SC_SystemeProduits(RefDimension,NomSysteme,typePresta,ligne,Quantite,formule,cte1,DateModif) values (6,'FV5','MATIERE',276,null,'1*CTE1','Q_CORNIERES',now());
</v>
      </c>
      <c r="BY7" t="str">
        <f t="shared" si="17"/>
        <v xml:space="preserve">INSERT INTO SC_SystemeProduits(RefDimension,NomSysteme,typePresta,ligne,Quantite,formule,cte1,DateModif) values (7,'FV5','MATIERE',276,null,'1*CTE1','Q_CORNIERES',now());
</v>
      </c>
      <c r="CB7" t="str">
        <f t="shared" si="18"/>
        <v xml:space="preserve">INSERT INTO SC_SystemeProduits(RefDimension,NomSysteme,typePresta,ligne,Quantite,formule,cte1,DateModif) values (8,'FV5','MATIERE',276,null,'1*CTE1','Q_CORNIERES',now());
</v>
      </c>
      <c r="CE7" t="str">
        <f t="shared" si="19"/>
        <v xml:space="preserve">INSERT INTO SC_SystemeProduits(RefDimension,NomSysteme,typePresta,ligne,Quantite,formule,cte1,DateModif) values (9,'FV5','MATIERE',276,null,'1*CTE1','Q_CORNIERES',now());
</v>
      </c>
      <c r="CH7" t="str">
        <f t="shared" si="20"/>
        <v xml:space="preserve">INSERT INTO SC_SystemeProduits(RefDimension,NomSysteme,typePresta,ligne,Quantite,formule,cte1,DateModif) values (10,'FV5','MATIERE',276,null,'1*CTE1','Q_CORNIERES',now());
</v>
      </c>
      <c r="CK7" t="str">
        <f t="shared" si="21"/>
        <v xml:space="preserve">INSERT INTO SC_SystemeProduits(RefDimension,NomSysteme,typePresta,ligne,Quantite,formule,cte1,DateModif) values (11,'FV5','MATIERE',276,null,'1*CTE1','Q_CORNIERES',now());
</v>
      </c>
      <c r="CN7" t="str">
        <f t="shared" si="22"/>
        <v/>
      </c>
      <c r="CQ7" t="str">
        <f t="shared" si="23"/>
        <v/>
      </c>
      <c r="CT7" t="str">
        <f t="shared" si="24"/>
        <v/>
      </c>
      <c r="CW7" t="str">
        <f t="shared" si="25"/>
        <v/>
      </c>
      <c r="CZ7" t="str">
        <f t="shared" si="26"/>
        <v/>
      </c>
      <c r="DC7" t="str">
        <f t="shared" si="27"/>
        <v/>
      </c>
      <c r="DF7" t="str">
        <f t="shared" si="28"/>
        <v/>
      </c>
    </row>
    <row r="8" spans="1:112" x14ac:dyDescent="0.3">
      <c r="A8" s="79">
        <f>VLOOKUP($C8,MATIERE!$B$2:$K$486,10,0)</f>
        <v>299</v>
      </c>
      <c r="B8" s="79" t="s">
        <v>327</v>
      </c>
      <c r="C8" s="79" t="s">
        <v>369</v>
      </c>
      <c r="F8" s="81" t="s">
        <v>855</v>
      </c>
      <c r="G8" s="81" t="s">
        <v>821</v>
      </c>
      <c r="I8" s="81" t="s">
        <v>855</v>
      </c>
      <c r="J8" s="81" t="s">
        <v>821</v>
      </c>
      <c r="L8" s="81" t="s">
        <v>855</v>
      </c>
      <c r="M8" s="81" t="s">
        <v>821</v>
      </c>
      <c r="O8" s="81" t="s">
        <v>855</v>
      </c>
      <c r="P8" s="81" t="s">
        <v>821</v>
      </c>
      <c r="R8" s="81" t="s">
        <v>855</v>
      </c>
      <c r="S8" s="81" t="s">
        <v>821</v>
      </c>
      <c r="U8" s="81" t="s">
        <v>855</v>
      </c>
      <c r="V8" s="81" t="s">
        <v>821</v>
      </c>
      <c r="X8" s="81" t="s">
        <v>855</v>
      </c>
      <c r="Y8" s="81" t="s">
        <v>821</v>
      </c>
      <c r="AA8" s="81" t="s">
        <v>855</v>
      </c>
      <c r="AB8" s="81" t="s">
        <v>821</v>
      </c>
      <c r="AD8" s="81" t="s">
        <v>855</v>
      </c>
      <c r="AE8" s="81" t="s">
        <v>821</v>
      </c>
      <c r="AG8" s="81" t="s">
        <v>855</v>
      </c>
      <c r="AH8" s="81" t="s">
        <v>821</v>
      </c>
      <c r="AJ8" s="81" t="s">
        <v>855</v>
      </c>
      <c r="AK8" s="81" t="s">
        <v>821</v>
      </c>
      <c r="AM8" s="81"/>
      <c r="AN8" s="81"/>
      <c r="AP8" s="81"/>
      <c r="AQ8" s="81"/>
      <c r="AS8" s="81"/>
      <c r="AT8" s="81"/>
      <c r="AV8" s="81"/>
      <c r="AW8" s="81"/>
      <c r="AY8" s="81"/>
      <c r="AZ8" s="81"/>
      <c r="BB8" s="81"/>
      <c r="BC8" s="81"/>
      <c r="BE8" s="81"/>
      <c r="BF8" s="81"/>
      <c r="BG8" t="str">
        <f t="shared" si="0"/>
        <v xml:space="preserve">INSERT INTO SC_SystemeProduits(RefDimension,NomSysteme,typePresta,ligne,Quantite,formule,cte1,DateModif) values (1,'FV5','MATIERE',299,null,'2*CTE1','PERIMETRE',now());
</v>
      </c>
      <c r="BH8"/>
      <c r="BI8"/>
      <c r="BJ8" t="str">
        <f t="shared" si="12"/>
        <v xml:space="preserve">INSERT INTO SC_SystemeProduits(RefDimension,NomSysteme,typePresta,ligne,Quantite,formule,cte1,DateModif) values (2,'FV5','MATIERE',299,null,'2*CTE1','PERIMETRE',now());
</v>
      </c>
      <c r="BK8"/>
      <c r="BL8"/>
      <c r="BM8" t="str">
        <f t="shared" si="13"/>
        <v xml:space="preserve">INSERT INTO SC_SystemeProduits(RefDimension,NomSysteme,typePresta,ligne,Quantite,formule,cte1,DateModif) values (3,'FV5','MATIERE',299,null,'2*CTE1','PERIMETRE',now());
</v>
      </c>
      <c r="BP8" t="str">
        <f t="shared" si="14"/>
        <v xml:space="preserve">INSERT INTO SC_SystemeProduits(RefDimension,NomSysteme,typePresta,ligne,Quantite,formule,cte1,DateModif) values (4,'FV5','MATIERE',299,null,'2*CTE1','PERIMETRE',now());
</v>
      </c>
      <c r="BS8" t="str">
        <f t="shared" si="15"/>
        <v xml:space="preserve">INSERT INTO SC_SystemeProduits(RefDimension,NomSysteme,typePresta,ligne,Quantite,formule,cte1,DateModif) values (5,'FV5','MATIERE',299,null,'2*CTE1','PERIMETRE',now());
</v>
      </c>
      <c r="BV8" t="str">
        <f t="shared" si="16"/>
        <v xml:space="preserve">INSERT INTO SC_SystemeProduits(RefDimension,NomSysteme,typePresta,ligne,Quantite,formule,cte1,DateModif) values (6,'FV5','MATIERE',299,null,'2*CTE1','PERIMETRE',now());
</v>
      </c>
      <c r="BY8" t="str">
        <f t="shared" si="17"/>
        <v xml:space="preserve">INSERT INTO SC_SystemeProduits(RefDimension,NomSysteme,typePresta,ligne,Quantite,formule,cte1,DateModif) values (7,'FV5','MATIERE',299,null,'2*CTE1','PERIMETRE',now());
</v>
      </c>
      <c r="CB8" t="str">
        <f t="shared" si="18"/>
        <v xml:space="preserve">INSERT INTO SC_SystemeProduits(RefDimension,NomSysteme,typePresta,ligne,Quantite,formule,cte1,DateModif) values (8,'FV5','MATIERE',299,null,'2*CTE1','PERIMETRE',now());
</v>
      </c>
      <c r="CE8" t="str">
        <f t="shared" si="19"/>
        <v xml:space="preserve">INSERT INTO SC_SystemeProduits(RefDimension,NomSysteme,typePresta,ligne,Quantite,formule,cte1,DateModif) values (9,'FV5','MATIERE',299,null,'2*CTE1','PERIMETRE',now());
</v>
      </c>
      <c r="CH8" t="str">
        <f t="shared" si="20"/>
        <v xml:space="preserve">INSERT INTO SC_SystemeProduits(RefDimension,NomSysteme,typePresta,ligne,Quantite,formule,cte1,DateModif) values (10,'FV5','MATIERE',299,null,'2*CTE1','PERIMETRE',now());
</v>
      </c>
      <c r="CK8" t="str">
        <f t="shared" si="21"/>
        <v xml:space="preserve">INSERT INTO SC_SystemeProduits(RefDimension,NomSysteme,typePresta,ligne,Quantite,formule,cte1,DateModif) values (11,'FV5','MATIERE',299,null,'2*CTE1','PERIMETRE',now());
</v>
      </c>
      <c r="CN8" t="str">
        <f t="shared" si="22"/>
        <v/>
      </c>
      <c r="CQ8" t="str">
        <f t="shared" si="23"/>
        <v/>
      </c>
      <c r="CT8" t="str">
        <f t="shared" si="24"/>
        <v/>
      </c>
      <c r="CW8" t="str">
        <f t="shared" si="25"/>
        <v/>
      </c>
      <c r="CZ8" t="str">
        <f t="shared" si="26"/>
        <v/>
      </c>
      <c r="DC8" t="str">
        <f t="shared" si="27"/>
        <v/>
      </c>
      <c r="DF8" t="str">
        <f t="shared" si="28"/>
        <v/>
      </c>
    </row>
    <row r="9" spans="1:112" x14ac:dyDescent="0.3">
      <c r="A9" s="79">
        <f>VLOOKUP($C9,MATIERE!$B$2:$K$486,10,0)</f>
        <v>397</v>
      </c>
      <c r="B9" s="79" t="s">
        <v>327</v>
      </c>
      <c r="C9" s="79" t="s">
        <v>1306</v>
      </c>
      <c r="F9" s="81" t="s">
        <v>878</v>
      </c>
      <c r="G9" s="81" t="s">
        <v>1328</v>
      </c>
      <c r="I9" s="81" t="s">
        <v>878</v>
      </c>
      <c r="J9" s="81" t="s">
        <v>1328</v>
      </c>
      <c r="L9" s="81" t="s">
        <v>878</v>
      </c>
      <c r="M9" s="81" t="s">
        <v>1328</v>
      </c>
      <c r="O9" s="81" t="s">
        <v>878</v>
      </c>
      <c r="P9" s="81" t="s">
        <v>1328</v>
      </c>
      <c r="R9" s="81" t="s">
        <v>878</v>
      </c>
      <c r="S9" s="81" t="s">
        <v>1328</v>
      </c>
      <c r="U9" s="81" t="s">
        <v>878</v>
      </c>
      <c r="V9" s="81" t="s">
        <v>1328</v>
      </c>
      <c r="X9" s="81" t="s">
        <v>878</v>
      </c>
      <c r="Y9" s="81" t="s">
        <v>1328</v>
      </c>
      <c r="AA9" s="81" t="s">
        <v>878</v>
      </c>
      <c r="AB9" s="81" t="s">
        <v>1328</v>
      </c>
      <c r="AD9" s="81" t="s">
        <v>878</v>
      </c>
      <c r="AE9" s="81" t="s">
        <v>1328</v>
      </c>
      <c r="AG9" s="81" t="s">
        <v>878</v>
      </c>
      <c r="AH9" s="81" t="s">
        <v>1328</v>
      </c>
      <c r="AJ9" s="81" t="s">
        <v>878</v>
      </c>
      <c r="AK9" s="81" t="s">
        <v>1328</v>
      </c>
      <c r="AM9" s="81"/>
      <c r="AN9" s="81"/>
      <c r="AP9" s="81"/>
      <c r="AQ9" s="81"/>
      <c r="AS9" s="81"/>
      <c r="AT9" s="81"/>
      <c r="AV9" s="81"/>
      <c r="AW9" s="81"/>
      <c r="AY9" s="81"/>
      <c r="AZ9" s="81"/>
      <c r="BB9" s="81"/>
      <c r="BC9" s="81"/>
      <c r="BE9" s="81"/>
      <c r="BF9" s="81"/>
      <c r="BG9" t="str">
        <f t="shared" si="0"/>
        <v xml:space="preserve">INSERT INTO SC_SystemeProduits(RefDimension,NomSysteme,typePresta,ligne,Quantite,formule,cte1,DateModif) values (1,'FV5','MATIERE',397,null,'1*CTE1','Q_BOULONNAGE',now());
</v>
      </c>
      <c r="BH9"/>
      <c r="BI9"/>
      <c r="BJ9" t="str">
        <f t="shared" si="12"/>
        <v xml:space="preserve">INSERT INTO SC_SystemeProduits(RefDimension,NomSysteme,typePresta,ligne,Quantite,formule,cte1,DateModif) values (2,'FV5','MATIERE',397,null,'1*CTE1','Q_BOULONNAGE',now());
</v>
      </c>
      <c r="BK9"/>
      <c r="BL9"/>
      <c r="BM9" t="str">
        <f t="shared" si="13"/>
        <v xml:space="preserve">INSERT INTO SC_SystemeProduits(RefDimension,NomSysteme,typePresta,ligne,Quantite,formule,cte1,DateModif) values (3,'FV5','MATIERE',397,null,'1*CTE1','Q_BOULONNAGE',now());
</v>
      </c>
      <c r="BP9" t="str">
        <f t="shared" si="14"/>
        <v xml:space="preserve">INSERT INTO SC_SystemeProduits(RefDimension,NomSysteme,typePresta,ligne,Quantite,formule,cte1,DateModif) values (4,'FV5','MATIERE',397,null,'1*CTE1','Q_BOULONNAGE',now());
</v>
      </c>
      <c r="BS9" t="str">
        <f t="shared" si="15"/>
        <v xml:space="preserve">INSERT INTO SC_SystemeProduits(RefDimension,NomSysteme,typePresta,ligne,Quantite,formule,cte1,DateModif) values (5,'FV5','MATIERE',397,null,'1*CTE1','Q_BOULONNAGE',now());
</v>
      </c>
      <c r="BV9" t="str">
        <f t="shared" si="16"/>
        <v xml:space="preserve">INSERT INTO SC_SystemeProduits(RefDimension,NomSysteme,typePresta,ligne,Quantite,formule,cte1,DateModif) values (6,'FV5','MATIERE',397,null,'1*CTE1','Q_BOULONNAGE',now());
</v>
      </c>
      <c r="BY9" t="str">
        <f t="shared" si="17"/>
        <v xml:space="preserve">INSERT INTO SC_SystemeProduits(RefDimension,NomSysteme,typePresta,ligne,Quantite,formule,cte1,DateModif) values (7,'FV5','MATIERE',397,null,'1*CTE1','Q_BOULONNAGE',now());
</v>
      </c>
      <c r="CB9" t="str">
        <f t="shared" si="18"/>
        <v xml:space="preserve">INSERT INTO SC_SystemeProduits(RefDimension,NomSysteme,typePresta,ligne,Quantite,formule,cte1,DateModif) values (8,'FV5','MATIERE',397,null,'1*CTE1','Q_BOULONNAGE',now());
</v>
      </c>
      <c r="CE9" t="str">
        <f t="shared" si="19"/>
        <v xml:space="preserve">INSERT INTO SC_SystemeProduits(RefDimension,NomSysteme,typePresta,ligne,Quantite,formule,cte1,DateModif) values (9,'FV5','MATIERE',397,null,'1*CTE1','Q_BOULONNAGE',now());
</v>
      </c>
      <c r="CH9" t="str">
        <f t="shared" si="20"/>
        <v xml:space="preserve">INSERT INTO SC_SystemeProduits(RefDimension,NomSysteme,typePresta,ligne,Quantite,formule,cte1,DateModif) values (10,'FV5','MATIERE',397,null,'1*CTE1','Q_BOULONNAGE',now());
</v>
      </c>
      <c r="CK9" t="str">
        <f t="shared" si="21"/>
        <v xml:space="preserve">INSERT INTO SC_SystemeProduits(RefDimension,NomSysteme,typePresta,ligne,Quantite,formule,cte1,DateModif) values (11,'FV5','MATIERE',397,null,'1*CTE1','Q_BOULONNAGE',now());
</v>
      </c>
      <c r="CN9" t="str">
        <f t="shared" si="22"/>
        <v/>
      </c>
      <c r="CQ9" t="str">
        <f t="shared" si="23"/>
        <v/>
      </c>
      <c r="CT9" t="str">
        <f t="shared" si="24"/>
        <v/>
      </c>
      <c r="CW9" t="str">
        <f t="shared" si="25"/>
        <v/>
      </c>
      <c r="CZ9" t="str">
        <f t="shared" si="26"/>
        <v/>
      </c>
      <c r="DC9" t="str">
        <f t="shared" si="27"/>
        <v/>
      </c>
      <c r="DF9" t="str">
        <f t="shared" si="28"/>
        <v/>
      </c>
    </row>
    <row r="10" spans="1:112" x14ac:dyDescent="0.3">
      <c r="A10" s="79">
        <f>VLOOKUP($C10,MATIERE!$B$2:$K$486,10,0)</f>
        <v>295</v>
      </c>
      <c r="B10" s="79" t="s">
        <v>327</v>
      </c>
      <c r="C10" s="79" t="s">
        <v>371</v>
      </c>
      <c r="F10" s="81" t="s">
        <v>878</v>
      </c>
      <c r="G10" s="81" t="s">
        <v>1329</v>
      </c>
      <c r="I10" s="81" t="s">
        <v>878</v>
      </c>
      <c r="J10" s="81" t="s">
        <v>1329</v>
      </c>
      <c r="L10" s="81" t="s">
        <v>878</v>
      </c>
      <c r="M10" s="81" t="s">
        <v>1329</v>
      </c>
      <c r="O10" s="81" t="s">
        <v>878</v>
      </c>
      <c r="P10" s="81" t="s">
        <v>1329</v>
      </c>
      <c r="R10" s="81" t="s">
        <v>878</v>
      </c>
      <c r="S10" s="81" t="s">
        <v>1329</v>
      </c>
      <c r="U10" s="81" t="s">
        <v>878</v>
      </c>
      <c r="V10" s="81" t="s">
        <v>1329</v>
      </c>
      <c r="X10" s="81" t="s">
        <v>878</v>
      </c>
      <c r="Y10" s="81" t="s">
        <v>1329</v>
      </c>
      <c r="AA10" s="81" t="s">
        <v>878</v>
      </c>
      <c r="AB10" s="81" t="s">
        <v>1329</v>
      </c>
      <c r="AD10" s="81" t="s">
        <v>878</v>
      </c>
      <c r="AE10" s="81" t="s">
        <v>1329</v>
      </c>
      <c r="AG10" s="81" t="s">
        <v>878</v>
      </c>
      <c r="AH10" s="81" t="s">
        <v>1329</v>
      </c>
      <c r="AJ10" s="81" t="s">
        <v>878</v>
      </c>
      <c r="AK10" s="81" t="s">
        <v>1329</v>
      </c>
      <c r="AM10" s="81"/>
      <c r="AN10" s="81"/>
      <c r="AP10" s="81"/>
      <c r="AQ10" s="81"/>
      <c r="AS10" s="81"/>
      <c r="AT10" s="81"/>
      <c r="AV10" s="81"/>
      <c r="AW10" s="81"/>
      <c r="AY10" s="81"/>
      <c r="AZ10" s="81"/>
      <c r="BB10" s="81"/>
      <c r="BC10" s="81"/>
      <c r="BE10" s="81"/>
      <c r="BF10" s="81"/>
      <c r="BG10" t="str">
        <f t="shared" si="0"/>
        <v xml:space="preserve">INSERT INTO SC_SystemeProduits(RefDimension,NomSysteme,typePresta,ligne,Quantite,formule,cte1,DateModif) values (1,'FV5','MATIERE',295,null,'1*CTE1','Q_PENTURE',now());
</v>
      </c>
      <c r="BH10"/>
      <c r="BI10"/>
      <c r="BJ10" t="str">
        <f t="shared" si="12"/>
        <v xml:space="preserve">INSERT INTO SC_SystemeProduits(RefDimension,NomSysteme,typePresta,ligne,Quantite,formule,cte1,DateModif) values (2,'FV5','MATIERE',295,null,'1*CTE1','Q_PENTURE',now());
</v>
      </c>
      <c r="BK10"/>
      <c r="BL10"/>
      <c r="BM10" t="str">
        <f t="shared" si="13"/>
        <v xml:space="preserve">INSERT INTO SC_SystemeProduits(RefDimension,NomSysteme,typePresta,ligne,Quantite,formule,cte1,DateModif) values (3,'FV5','MATIERE',295,null,'1*CTE1','Q_PENTURE',now());
</v>
      </c>
      <c r="BP10" t="str">
        <f t="shared" si="14"/>
        <v xml:space="preserve">INSERT INTO SC_SystemeProduits(RefDimension,NomSysteme,typePresta,ligne,Quantite,formule,cte1,DateModif) values (4,'FV5','MATIERE',295,null,'1*CTE1','Q_PENTURE',now());
</v>
      </c>
      <c r="BS10" t="str">
        <f t="shared" si="15"/>
        <v xml:space="preserve">INSERT INTO SC_SystemeProduits(RefDimension,NomSysteme,typePresta,ligne,Quantite,formule,cte1,DateModif) values (5,'FV5','MATIERE',295,null,'1*CTE1','Q_PENTURE',now());
</v>
      </c>
      <c r="BV10" t="str">
        <f t="shared" si="16"/>
        <v xml:space="preserve">INSERT INTO SC_SystemeProduits(RefDimension,NomSysteme,typePresta,ligne,Quantite,formule,cte1,DateModif) values (6,'FV5','MATIERE',295,null,'1*CTE1','Q_PENTURE',now());
</v>
      </c>
      <c r="BY10" t="str">
        <f t="shared" si="17"/>
        <v xml:space="preserve">INSERT INTO SC_SystemeProduits(RefDimension,NomSysteme,typePresta,ligne,Quantite,formule,cte1,DateModif) values (7,'FV5','MATIERE',295,null,'1*CTE1','Q_PENTURE',now());
</v>
      </c>
      <c r="CB10" t="str">
        <f t="shared" si="18"/>
        <v xml:space="preserve">INSERT INTO SC_SystemeProduits(RefDimension,NomSysteme,typePresta,ligne,Quantite,formule,cte1,DateModif) values (8,'FV5','MATIERE',295,null,'1*CTE1','Q_PENTURE',now());
</v>
      </c>
      <c r="CE10" t="str">
        <f t="shared" si="19"/>
        <v xml:space="preserve">INSERT INTO SC_SystemeProduits(RefDimension,NomSysteme,typePresta,ligne,Quantite,formule,cte1,DateModif) values (9,'FV5','MATIERE',295,null,'1*CTE1','Q_PENTURE',now());
</v>
      </c>
      <c r="CH10" t="str">
        <f t="shared" si="20"/>
        <v xml:space="preserve">INSERT INTO SC_SystemeProduits(RefDimension,NomSysteme,typePresta,ligne,Quantite,formule,cte1,DateModif) values (10,'FV5','MATIERE',295,null,'1*CTE1','Q_PENTURE',now());
</v>
      </c>
      <c r="CK10" t="str">
        <f t="shared" si="21"/>
        <v xml:space="preserve">INSERT INTO SC_SystemeProduits(RefDimension,NomSysteme,typePresta,ligne,Quantite,formule,cte1,DateModif) values (11,'FV5','MATIERE',295,null,'1*CTE1','Q_PENTURE',now());
</v>
      </c>
      <c r="CN10" t="str">
        <f t="shared" si="22"/>
        <v/>
      </c>
      <c r="CQ10" t="str">
        <f t="shared" si="23"/>
        <v/>
      </c>
      <c r="CT10" t="str">
        <f t="shared" si="24"/>
        <v/>
      </c>
      <c r="CW10" t="str">
        <f t="shared" si="25"/>
        <v/>
      </c>
      <c r="CZ10" t="str">
        <f t="shared" si="26"/>
        <v/>
      </c>
      <c r="DC10" t="str">
        <f t="shared" si="27"/>
        <v/>
      </c>
      <c r="DF10" t="str">
        <f t="shared" si="28"/>
        <v/>
      </c>
    </row>
    <row r="11" spans="1:112" x14ac:dyDescent="0.3">
      <c r="A11" s="80"/>
      <c r="B11" s="79"/>
      <c r="C11" s="79"/>
      <c r="F11" s="81"/>
      <c r="G11" s="81"/>
      <c r="I11" s="81"/>
      <c r="J11" s="81"/>
      <c r="L11" s="81"/>
      <c r="M11" s="81"/>
      <c r="O11" s="81"/>
      <c r="P11" s="81"/>
      <c r="R11" s="81"/>
      <c r="S11" s="81"/>
      <c r="U11" s="81"/>
      <c r="V11" s="81"/>
      <c r="X11" s="81"/>
      <c r="Y11" s="81"/>
      <c r="AA11" s="81"/>
      <c r="AB11" s="81"/>
      <c r="AD11" s="81"/>
      <c r="AE11" s="81"/>
      <c r="AG11" s="81"/>
      <c r="AH11" s="81"/>
      <c r="AJ11" s="81"/>
      <c r="AK11" s="81"/>
      <c r="AM11" s="81"/>
      <c r="AN11" s="81"/>
      <c r="AP11" s="81"/>
      <c r="AQ11" s="81"/>
      <c r="AS11" s="81"/>
      <c r="AT11" s="81"/>
      <c r="AV11" s="81"/>
      <c r="AW11" s="81"/>
      <c r="AY11" s="81"/>
      <c r="AZ11" s="81"/>
      <c r="BB11" s="81"/>
      <c r="BC11" s="81"/>
      <c r="BE11" s="81"/>
      <c r="BF11" s="81"/>
      <c r="BG11" t="str">
        <f t="shared" si="0"/>
        <v/>
      </c>
      <c r="BH11"/>
      <c r="BI11"/>
      <c r="BJ11" t="str">
        <f t="shared" si="12"/>
        <v/>
      </c>
      <c r="BK11"/>
      <c r="BL11"/>
      <c r="BM11" t="str">
        <f t="shared" si="13"/>
        <v/>
      </c>
      <c r="BP11" t="str">
        <f t="shared" si="14"/>
        <v/>
      </c>
      <c r="BS11" t="str">
        <f t="shared" si="15"/>
        <v/>
      </c>
      <c r="BV11" t="str">
        <f t="shared" si="16"/>
        <v/>
      </c>
      <c r="BY11" t="str">
        <f t="shared" si="17"/>
        <v/>
      </c>
      <c r="CB11" t="str">
        <f t="shared" si="18"/>
        <v/>
      </c>
      <c r="CE11" t="str">
        <f t="shared" si="19"/>
        <v/>
      </c>
      <c r="CH11" t="str">
        <f t="shared" si="20"/>
        <v/>
      </c>
      <c r="CK11" t="str">
        <f t="shared" si="21"/>
        <v/>
      </c>
      <c r="CN11" t="str">
        <f t="shared" si="22"/>
        <v/>
      </c>
      <c r="CQ11" t="str">
        <f t="shared" si="23"/>
        <v/>
      </c>
      <c r="CT11" t="str">
        <f t="shared" si="24"/>
        <v/>
      </c>
      <c r="CW11" t="str">
        <f t="shared" si="25"/>
        <v/>
      </c>
      <c r="CZ11" t="str">
        <f t="shared" si="26"/>
        <v/>
      </c>
      <c r="DC11" t="str">
        <f t="shared" si="27"/>
        <v/>
      </c>
      <c r="DF11" t="str">
        <f t="shared" si="28"/>
        <v/>
      </c>
    </row>
    <row r="12" spans="1:112" x14ac:dyDescent="0.3">
      <c r="A12" s="80">
        <f>VLOOKUP($C12,[4]ATELIER!$B$2:$K$400,10,0)</f>
        <v>14</v>
      </c>
      <c r="B12" s="79" t="s">
        <v>330</v>
      </c>
      <c r="C12" s="79" t="s">
        <v>35</v>
      </c>
      <c r="F12" s="81" t="s">
        <v>878</v>
      </c>
      <c r="G12" s="81" t="s">
        <v>1324</v>
      </c>
      <c r="I12" s="81" t="s">
        <v>878</v>
      </c>
      <c r="J12" s="81" t="s">
        <v>1324</v>
      </c>
      <c r="L12" s="81" t="s">
        <v>878</v>
      </c>
      <c r="M12" s="81" t="s">
        <v>1324</v>
      </c>
      <c r="O12" s="81" t="s">
        <v>878</v>
      </c>
      <c r="P12" s="81" t="s">
        <v>1324</v>
      </c>
      <c r="R12" s="81" t="s">
        <v>878</v>
      </c>
      <c r="S12" s="81" t="s">
        <v>1324</v>
      </c>
      <c r="U12" s="81" t="s">
        <v>878</v>
      </c>
      <c r="V12" s="81" t="s">
        <v>1324</v>
      </c>
      <c r="X12" s="81" t="s">
        <v>878</v>
      </c>
      <c r="Y12" s="81" t="s">
        <v>1324</v>
      </c>
      <c r="AA12" s="81" t="s">
        <v>878</v>
      </c>
      <c r="AB12" s="81" t="s">
        <v>1324</v>
      </c>
      <c r="AD12" s="81" t="s">
        <v>878</v>
      </c>
      <c r="AE12" s="81" t="s">
        <v>1324</v>
      </c>
      <c r="AG12" s="81" t="s">
        <v>878</v>
      </c>
      <c r="AH12" s="81" t="s">
        <v>1324</v>
      </c>
      <c r="AJ12" s="81" t="s">
        <v>878</v>
      </c>
      <c r="AK12" s="81" t="s">
        <v>1324</v>
      </c>
      <c r="AM12" s="81"/>
      <c r="AN12" s="81"/>
      <c r="AP12" s="81"/>
      <c r="AQ12" s="81"/>
      <c r="AS12" s="81"/>
      <c r="AT12" s="81"/>
      <c r="AV12" s="81"/>
      <c r="AW12" s="81"/>
      <c r="AY12" s="81"/>
      <c r="AZ12" s="81"/>
      <c r="BB12" s="81"/>
      <c r="BC12" s="81"/>
      <c r="BE12" s="81"/>
      <c r="BF12" s="81"/>
      <c r="BG12" t="str">
        <f t="shared" si="0"/>
        <v xml:space="preserve">INSERT INTO SC_SystemeProduits(RefDimension,NomSysteme,typePresta,ligne,Quantite,formule,cte1,DateModif) values (1,'FV5','MOA',14,null,'1*CTE1','Q_CHEVRON_PE',now());
</v>
      </c>
      <c r="BH12"/>
      <c r="BI12"/>
      <c r="BJ12" t="str">
        <f t="shared" si="12"/>
        <v xml:space="preserve">INSERT INTO SC_SystemeProduits(RefDimension,NomSysteme,typePresta,ligne,Quantite,formule,cte1,DateModif) values (2,'FV5','MOA',14,null,'1*CTE1','Q_CHEVRON_PE',now());
</v>
      </c>
      <c r="BK12"/>
      <c r="BL12"/>
      <c r="BM12" t="str">
        <f t="shared" si="13"/>
        <v xml:space="preserve">INSERT INTO SC_SystemeProduits(RefDimension,NomSysteme,typePresta,ligne,Quantite,formule,cte1,DateModif) values (3,'FV5','MOA',14,null,'1*CTE1','Q_CHEVRON_PE',now());
</v>
      </c>
      <c r="BP12" t="str">
        <f t="shared" si="14"/>
        <v xml:space="preserve">INSERT INTO SC_SystemeProduits(RefDimension,NomSysteme,typePresta,ligne,Quantite,formule,cte1,DateModif) values (4,'FV5','MOA',14,null,'1*CTE1','Q_CHEVRON_PE',now());
</v>
      </c>
      <c r="BS12" t="str">
        <f t="shared" si="15"/>
        <v xml:space="preserve">INSERT INTO SC_SystemeProduits(RefDimension,NomSysteme,typePresta,ligne,Quantite,formule,cte1,DateModif) values (5,'FV5','MOA',14,null,'1*CTE1','Q_CHEVRON_PE',now());
</v>
      </c>
      <c r="BV12" t="str">
        <f t="shared" si="16"/>
        <v xml:space="preserve">INSERT INTO SC_SystemeProduits(RefDimension,NomSysteme,typePresta,ligne,Quantite,formule,cte1,DateModif) values (6,'FV5','MOA',14,null,'1*CTE1','Q_CHEVRON_PE',now());
</v>
      </c>
      <c r="BY12" t="str">
        <f t="shared" si="17"/>
        <v xml:space="preserve">INSERT INTO SC_SystemeProduits(RefDimension,NomSysteme,typePresta,ligne,Quantite,formule,cte1,DateModif) values (7,'FV5','MOA',14,null,'1*CTE1','Q_CHEVRON_PE',now());
</v>
      </c>
      <c r="CB12" t="str">
        <f t="shared" si="18"/>
        <v xml:space="preserve">INSERT INTO SC_SystemeProduits(RefDimension,NomSysteme,typePresta,ligne,Quantite,formule,cte1,DateModif) values (8,'FV5','MOA',14,null,'1*CTE1','Q_CHEVRON_PE',now());
</v>
      </c>
      <c r="CE12" t="str">
        <f t="shared" si="19"/>
        <v xml:space="preserve">INSERT INTO SC_SystemeProduits(RefDimension,NomSysteme,typePresta,ligne,Quantite,formule,cte1,DateModif) values (9,'FV5','MOA',14,null,'1*CTE1','Q_CHEVRON_PE',now());
</v>
      </c>
      <c r="CH12" t="str">
        <f t="shared" si="20"/>
        <v xml:space="preserve">INSERT INTO SC_SystemeProduits(RefDimension,NomSysteme,typePresta,ligne,Quantite,formule,cte1,DateModif) values (10,'FV5','MOA',14,null,'1*CTE1','Q_CHEVRON_PE',now());
</v>
      </c>
      <c r="CK12" t="str">
        <f t="shared" si="21"/>
        <v xml:space="preserve">INSERT INTO SC_SystemeProduits(RefDimension,NomSysteme,typePresta,ligne,Quantite,formule,cte1,DateModif) values (11,'FV5','MOA',14,null,'1*CTE1','Q_CHEVRON_PE',now());
</v>
      </c>
      <c r="CN12" t="str">
        <f t="shared" si="22"/>
        <v/>
      </c>
      <c r="CQ12" t="str">
        <f t="shared" si="23"/>
        <v/>
      </c>
      <c r="CT12" t="str">
        <f t="shared" si="24"/>
        <v/>
      </c>
      <c r="CW12" t="str">
        <f t="shared" si="25"/>
        <v/>
      </c>
      <c r="CZ12" t="str">
        <f t="shared" si="26"/>
        <v/>
      </c>
      <c r="DC12" t="str">
        <f t="shared" si="27"/>
        <v/>
      </c>
      <c r="DF12" t="str">
        <f t="shared" si="28"/>
        <v/>
      </c>
    </row>
    <row r="13" spans="1:112" x14ac:dyDescent="0.3">
      <c r="A13" s="80"/>
      <c r="B13" s="79"/>
      <c r="C13" s="79"/>
      <c r="F13" s="81"/>
      <c r="G13" s="81"/>
      <c r="I13" s="81"/>
      <c r="J13" s="81"/>
      <c r="L13" s="81"/>
      <c r="M13" s="81"/>
      <c r="O13" s="81"/>
      <c r="P13" s="81"/>
      <c r="R13" s="81"/>
      <c r="S13" s="81"/>
      <c r="U13" s="81"/>
      <c r="V13" s="81"/>
      <c r="X13" s="81"/>
      <c r="Y13" s="81"/>
      <c r="AA13" s="81"/>
      <c r="AB13" s="81"/>
      <c r="AD13" s="81"/>
      <c r="AE13" s="81"/>
      <c r="AG13" s="81"/>
      <c r="AH13" s="81"/>
      <c r="AJ13" s="81"/>
      <c r="AK13" s="81"/>
      <c r="AM13" s="81"/>
      <c r="AN13" s="81"/>
      <c r="AP13" s="81"/>
      <c r="AQ13" s="81"/>
      <c r="AS13" s="81"/>
      <c r="AT13" s="81"/>
      <c r="AV13" s="81"/>
      <c r="AW13" s="81"/>
      <c r="AY13" s="81"/>
      <c r="AZ13" s="81"/>
      <c r="BB13" s="81"/>
      <c r="BC13" s="81"/>
      <c r="BE13" s="81"/>
      <c r="BF13" s="81"/>
      <c r="BG13" t="str">
        <f t="shared" si="0"/>
        <v/>
      </c>
      <c r="BH13"/>
      <c r="BI13"/>
      <c r="BJ13" t="str">
        <f t="shared" si="12"/>
        <v/>
      </c>
      <c r="BK13"/>
      <c r="BL13"/>
      <c r="BM13" t="str">
        <f t="shared" si="13"/>
        <v/>
      </c>
      <c r="BP13" t="str">
        <f t="shared" si="14"/>
        <v/>
      </c>
      <c r="BS13" t="str">
        <f t="shared" si="15"/>
        <v/>
      </c>
      <c r="BV13" t="str">
        <f t="shared" si="16"/>
        <v/>
      </c>
      <c r="BY13" t="str">
        <f t="shared" si="17"/>
        <v/>
      </c>
      <c r="CB13" t="str">
        <f t="shared" si="18"/>
        <v/>
      </c>
      <c r="CE13" t="str">
        <f t="shared" si="19"/>
        <v/>
      </c>
      <c r="CH13" t="str">
        <f t="shared" si="20"/>
        <v/>
      </c>
      <c r="CK13" t="str">
        <f t="shared" si="21"/>
        <v/>
      </c>
      <c r="CN13" t="str">
        <f t="shared" si="22"/>
        <v/>
      </c>
      <c r="CQ13" t="str">
        <f t="shared" si="23"/>
        <v/>
      </c>
      <c r="CT13" t="str">
        <f t="shared" si="24"/>
        <v/>
      </c>
      <c r="CW13" t="str">
        <f t="shared" si="25"/>
        <v/>
      </c>
      <c r="CZ13" t="str">
        <f t="shared" si="26"/>
        <v/>
      </c>
      <c r="DC13" t="str">
        <f t="shared" si="27"/>
        <v/>
      </c>
      <c r="DF13" t="str">
        <f t="shared" si="28"/>
        <v/>
      </c>
    </row>
    <row r="14" spans="1:112" x14ac:dyDescent="0.3">
      <c r="A14" s="80">
        <f>VLOOKUP($C14,[4]CHANTIER!$B$2:$K$500,10,0)</f>
        <v>87</v>
      </c>
      <c r="B14" s="79" t="s">
        <v>331</v>
      </c>
      <c r="C14" s="79" t="s">
        <v>1318</v>
      </c>
      <c r="F14" s="81" t="s">
        <v>1326</v>
      </c>
      <c r="G14" s="81" t="s">
        <v>821</v>
      </c>
      <c r="I14" s="81" t="s">
        <v>1326</v>
      </c>
      <c r="J14" s="81" t="s">
        <v>821</v>
      </c>
      <c r="L14" s="81" t="s">
        <v>1326</v>
      </c>
      <c r="M14" s="81" t="s">
        <v>821</v>
      </c>
      <c r="O14" s="81" t="s">
        <v>1326</v>
      </c>
      <c r="P14" s="81" t="s">
        <v>821</v>
      </c>
      <c r="R14" s="81" t="s">
        <v>1326</v>
      </c>
      <c r="S14" s="81" t="s">
        <v>821</v>
      </c>
      <c r="U14" s="81" t="s">
        <v>1326</v>
      </c>
      <c r="V14" s="81" t="s">
        <v>821</v>
      </c>
      <c r="X14" s="81" t="s">
        <v>1326</v>
      </c>
      <c r="Y14" s="81" t="s">
        <v>821</v>
      </c>
      <c r="AA14" s="81" t="s">
        <v>1326</v>
      </c>
      <c r="AB14" s="81" t="s">
        <v>821</v>
      </c>
      <c r="AD14" s="81" t="s">
        <v>1326</v>
      </c>
      <c r="AE14" s="81" t="s">
        <v>821</v>
      </c>
      <c r="AG14" s="81" t="s">
        <v>1326</v>
      </c>
      <c r="AH14" s="81" t="s">
        <v>821</v>
      </c>
      <c r="AJ14" s="81" t="s">
        <v>1326</v>
      </c>
      <c r="AK14" s="81" t="s">
        <v>821</v>
      </c>
      <c r="AM14" s="81"/>
      <c r="AN14" s="81"/>
      <c r="AP14" s="81"/>
      <c r="AQ14" s="81"/>
      <c r="AS14" s="81"/>
      <c r="AT14" s="81"/>
      <c r="AV14" s="81"/>
      <c r="AW14" s="81"/>
      <c r="AY14" s="81"/>
      <c r="AZ14" s="81"/>
      <c r="BB14" s="81"/>
      <c r="BC14" s="81"/>
      <c r="BE14" s="81"/>
      <c r="BF14" s="81"/>
      <c r="BG14" t="str">
        <f t="shared" si="0"/>
        <v xml:space="preserve">INSERT INTO SC_SystemeProduits(RefDimension,NomSysteme,typePresta,ligne,Quantite,formule,cte1,DateModif) values (1,'FV5','MOC',87,null,'1.2*CTE1','PERIMETRE',now());
</v>
      </c>
      <c r="BH14"/>
      <c r="BI14"/>
      <c r="BJ14" t="str">
        <f t="shared" si="12"/>
        <v xml:space="preserve">INSERT INTO SC_SystemeProduits(RefDimension,NomSysteme,typePresta,ligne,Quantite,formule,cte1,DateModif) values (2,'FV5','MOC',87,null,'1.2*CTE1','PERIMETRE',now());
</v>
      </c>
      <c r="BK14"/>
      <c r="BL14"/>
      <c r="BM14" t="str">
        <f t="shared" si="13"/>
        <v xml:space="preserve">INSERT INTO SC_SystemeProduits(RefDimension,NomSysteme,typePresta,ligne,Quantite,formule,cte1,DateModif) values (3,'FV5','MOC',87,null,'1.2*CTE1','PERIMETRE',now());
</v>
      </c>
      <c r="BP14" t="str">
        <f t="shared" si="14"/>
        <v xml:space="preserve">INSERT INTO SC_SystemeProduits(RefDimension,NomSysteme,typePresta,ligne,Quantite,formule,cte1,DateModif) values (4,'FV5','MOC',87,null,'1.2*CTE1','PERIMETRE',now());
</v>
      </c>
      <c r="BS14" t="str">
        <f t="shared" si="15"/>
        <v xml:space="preserve">INSERT INTO SC_SystemeProduits(RefDimension,NomSysteme,typePresta,ligne,Quantite,formule,cte1,DateModif) values (5,'FV5','MOC',87,null,'1.2*CTE1','PERIMETRE',now());
</v>
      </c>
      <c r="BV14" t="str">
        <f t="shared" si="16"/>
        <v xml:space="preserve">INSERT INTO SC_SystemeProduits(RefDimension,NomSysteme,typePresta,ligne,Quantite,formule,cte1,DateModif) values (6,'FV5','MOC',87,null,'1.2*CTE1','PERIMETRE',now());
</v>
      </c>
      <c r="BY14" t="str">
        <f t="shared" si="17"/>
        <v xml:space="preserve">INSERT INTO SC_SystemeProduits(RefDimension,NomSysteme,typePresta,ligne,Quantite,formule,cte1,DateModif) values (7,'FV5','MOC',87,null,'1.2*CTE1','PERIMETRE',now());
</v>
      </c>
      <c r="CB14" t="str">
        <f t="shared" si="18"/>
        <v xml:space="preserve">INSERT INTO SC_SystemeProduits(RefDimension,NomSysteme,typePresta,ligne,Quantite,formule,cte1,DateModif) values (8,'FV5','MOC',87,null,'1.2*CTE1','PERIMETRE',now());
</v>
      </c>
      <c r="CE14" t="str">
        <f t="shared" si="19"/>
        <v xml:space="preserve">INSERT INTO SC_SystemeProduits(RefDimension,NomSysteme,typePresta,ligne,Quantite,formule,cte1,DateModif) values (9,'FV5','MOC',87,null,'1.2*CTE1','PERIMETRE',now());
</v>
      </c>
      <c r="CH14" t="str">
        <f t="shared" si="20"/>
        <v xml:space="preserve">INSERT INTO SC_SystemeProduits(RefDimension,NomSysteme,typePresta,ligne,Quantite,formule,cte1,DateModif) values (10,'FV5','MOC',87,null,'1.2*CTE1','PERIMETRE',now());
</v>
      </c>
      <c r="CK14" t="str">
        <f t="shared" si="21"/>
        <v xml:space="preserve">INSERT INTO SC_SystemeProduits(RefDimension,NomSysteme,typePresta,ligne,Quantite,formule,cte1,DateModif) values (11,'FV5','MOC',87,null,'1.2*CTE1','PERIMETRE',now());
</v>
      </c>
      <c r="CN14" t="str">
        <f t="shared" si="22"/>
        <v/>
      </c>
      <c r="CQ14" t="str">
        <f t="shared" si="23"/>
        <v/>
      </c>
      <c r="CT14" t="str">
        <f t="shared" si="24"/>
        <v/>
      </c>
      <c r="CW14" t="str">
        <f t="shared" si="25"/>
        <v/>
      </c>
      <c r="CZ14" t="str">
        <f t="shared" si="26"/>
        <v/>
      </c>
      <c r="DC14" t="str">
        <f t="shared" si="27"/>
        <v/>
      </c>
      <c r="DF14" t="str">
        <f t="shared" si="28"/>
        <v/>
      </c>
    </row>
    <row r="15" spans="1:112" x14ac:dyDescent="0.3">
      <c r="A15" s="80">
        <f>VLOOKUP($C15,[4]CHANTIER!$B$2:$K$500,10,0)</f>
        <v>83</v>
      </c>
      <c r="B15" s="79" t="s">
        <v>331</v>
      </c>
      <c r="C15" s="79" t="s">
        <v>1314</v>
      </c>
      <c r="F15" s="81" t="s">
        <v>878</v>
      </c>
      <c r="G15" s="81" t="s">
        <v>1325</v>
      </c>
      <c r="I15" s="81" t="s">
        <v>878</v>
      </c>
      <c r="J15" s="81" t="s">
        <v>1325</v>
      </c>
      <c r="L15" s="81" t="s">
        <v>878</v>
      </c>
      <c r="M15" s="81" t="s">
        <v>1325</v>
      </c>
      <c r="O15" s="81" t="s">
        <v>878</v>
      </c>
      <c r="P15" s="81" t="s">
        <v>1325</v>
      </c>
      <c r="R15" s="81" t="s">
        <v>878</v>
      </c>
      <c r="S15" s="81" t="s">
        <v>1325</v>
      </c>
      <c r="U15" s="81" t="s">
        <v>878</v>
      </c>
      <c r="V15" s="81" t="s">
        <v>1325</v>
      </c>
      <c r="X15" s="81" t="s">
        <v>878</v>
      </c>
      <c r="Y15" s="81" t="s">
        <v>1325</v>
      </c>
      <c r="AA15" s="81" t="s">
        <v>878</v>
      </c>
      <c r="AB15" s="81" t="s">
        <v>1325</v>
      </c>
      <c r="AD15" s="81" t="s">
        <v>878</v>
      </c>
      <c r="AE15" s="81" t="s">
        <v>1325</v>
      </c>
      <c r="AG15" s="81" t="s">
        <v>878</v>
      </c>
      <c r="AH15" s="81" t="s">
        <v>1325</v>
      </c>
      <c r="AJ15" s="81" t="s">
        <v>878</v>
      </c>
      <c r="AK15" s="81" t="s">
        <v>1325</v>
      </c>
      <c r="AM15" s="81"/>
      <c r="AN15" s="81"/>
      <c r="AP15" s="81"/>
      <c r="AQ15" s="81"/>
      <c r="AS15" s="81"/>
      <c r="AT15" s="81"/>
      <c r="AV15" s="81"/>
      <c r="AW15" s="81"/>
      <c r="AY15" s="81"/>
      <c r="AZ15" s="81"/>
      <c r="BB15" s="81"/>
      <c r="BC15" s="81"/>
      <c r="BE15" s="81"/>
      <c r="BF15" s="81"/>
      <c r="BG15" t="str">
        <f t="shared" si="0"/>
        <v xml:space="preserve">INSERT INTO SC_SystemeProduits(RefDimension,NomSysteme,typePresta,ligne,Quantite,formule,cte1,DateModif) values (1,'FV5','MOC',83,null,'1*CTE1','Q_PVC',now());
</v>
      </c>
      <c r="BH15"/>
      <c r="BI15"/>
      <c r="BJ15" t="str">
        <f t="shared" si="12"/>
        <v xml:space="preserve">INSERT INTO SC_SystemeProduits(RefDimension,NomSysteme,typePresta,ligne,Quantite,formule,cte1,DateModif) values (2,'FV5','MOC',83,null,'1*CTE1','Q_PVC',now());
</v>
      </c>
      <c r="BK15"/>
      <c r="BL15"/>
      <c r="BM15" t="str">
        <f t="shared" si="13"/>
        <v xml:space="preserve">INSERT INTO SC_SystemeProduits(RefDimension,NomSysteme,typePresta,ligne,Quantite,formule,cte1,DateModif) values (3,'FV5','MOC',83,null,'1*CTE1','Q_PVC',now());
</v>
      </c>
      <c r="BP15" t="str">
        <f t="shared" si="14"/>
        <v xml:space="preserve">INSERT INTO SC_SystemeProduits(RefDimension,NomSysteme,typePresta,ligne,Quantite,formule,cte1,DateModif) values (4,'FV5','MOC',83,null,'1*CTE1','Q_PVC',now());
</v>
      </c>
      <c r="BS15" t="str">
        <f t="shared" si="15"/>
        <v xml:space="preserve">INSERT INTO SC_SystemeProduits(RefDimension,NomSysteme,typePresta,ligne,Quantite,formule,cte1,DateModif) values (5,'FV5','MOC',83,null,'1*CTE1','Q_PVC',now());
</v>
      </c>
      <c r="BV15" t="str">
        <f t="shared" si="16"/>
        <v xml:space="preserve">INSERT INTO SC_SystemeProduits(RefDimension,NomSysteme,typePresta,ligne,Quantite,formule,cte1,DateModif) values (6,'FV5','MOC',83,null,'1*CTE1','Q_PVC',now());
</v>
      </c>
      <c r="BY15" t="str">
        <f t="shared" si="17"/>
        <v xml:space="preserve">INSERT INTO SC_SystemeProduits(RefDimension,NomSysteme,typePresta,ligne,Quantite,formule,cte1,DateModif) values (7,'FV5','MOC',83,null,'1*CTE1','Q_PVC',now());
</v>
      </c>
      <c r="CB15" t="str">
        <f t="shared" si="18"/>
        <v xml:space="preserve">INSERT INTO SC_SystemeProduits(RefDimension,NomSysteme,typePresta,ligne,Quantite,formule,cte1,DateModif) values (8,'FV5','MOC',83,null,'1*CTE1','Q_PVC',now());
</v>
      </c>
      <c r="CE15" t="str">
        <f t="shared" si="19"/>
        <v xml:space="preserve">INSERT INTO SC_SystemeProduits(RefDimension,NomSysteme,typePresta,ligne,Quantite,formule,cte1,DateModif) values (9,'FV5','MOC',83,null,'1*CTE1','Q_PVC',now());
</v>
      </c>
      <c r="CH15" t="str">
        <f t="shared" si="20"/>
        <v xml:space="preserve">INSERT INTO SC_SystemeProduits(RefDimension,NomSysteme,typePresta,ligne,Quantite,formule,cte1,DateModif) values (10,'FV5','MOC',83,null,'1*CTE1','Q_PVC',now());
</v>
      </c>
      <c r="CK15" t="str">
        <f t="shared" si="21"/>
        <v xml:space="preserve">INSERT INTO SC_SystemeProduits(RefDimension,NomSysteme,typePresta,ligne,Quantite,formule,cte1,DateModif) values (11,'FV5','MOC',83,null,'1*CTE1','Q_PVC',now());
</v>
      </c>
      <c r="CN15" t="str">
        <f t="shared" si="22"/>
        <v/>
      </c>
      <c r="CQ15" t="str">
        <f t="shared" si="23"/>
        <v/>
      </c>
      <c r="CT15" t="str">
        <f t="shared" si="24"/>
        <v/>
      </c>
      <c r="CW15" t="str">
        <f t="shared" si="25"/>
        <v/>
      </c>
      <c r="CZ15" t="str">
        <f t="shared" si="26"/>
        <v/>
      </c>
      <c r="DC15" t="str">
        <f t="shared" si="27"/>
        <v/>
      </c>
      <c r="DF15" t="str">
        <f t="shared" si="28"/>
        <v/>
      </c>
    </row>
    <row r="16" spans="1:112" x14ac:dyDescent="0.3">
      <c r="A16" s="80">
        <f>VLOOKUP($C16,[4]CHANTIER!$B$2:$K$500,10,0)</f>
        <v>84</v>
      </c>
      <c r="B16" s="79" t="s">
        <v>331</v>
      </c>
      <c r="C16" s="79" t="s">
        <v>1315</v>
      </c>
      <c r="F16" s="81" t="s">
        <v>878</v>
      </c>
      <c r="G16" s="81" t="s">
        <v>1327</v>
      </c>
      <c r="I16" s="81" t="s">
        <v>878</v>
      </c>
      <c r="J16" s="81" t="s">
        <v>1327</v>
      </c>
      <c r="L16" s="81" t="s">
        <v>878</v>
      </c>
      <c r="M16" s="81" t="s">
        <v>1327</v>
      </c>
      <c r="O16" s="81" t="s">
        <v>878</v>
      </c>
      <c r="P16" s="81" t="s">
        <v>1327</v>
      </c>
      <c r="R16" s="81" t="s">
        <v>878</v>
      </c>
      <c r="S16" s="81" t="s">
        <v>1327</v>
      </c>
      <c r="U16" s="81" t="s">
        <v>878</v>
      </c>
      <c r="V16" s="81" t="s">
        <v>1327</v>
      </c>
      <c r="X16" s="81" t="s">
        <v>878</v>
      </c>
      <c r="Y16" s="81" t="s">
        <v>1327</v>
      </c>
      <c r="AA16" s="81" t="s">
        <v>878</v>
      </c>
      <c r="AB16" s="81" t="s">
        <v>1327</v>
      </c>
      <c r="AD16" s="81" t="s">
        <v>878</v>
      </c>
      <c r="AE16" s="81" t="s">
        <v>1327</v>
      </c>
      <c r="AG16" s="81" t="s">
        <v>878</v>
      </c>
      <c r="AH16" s="81" t="s">
        <v>1327</v>
      </c>
      <c r="AJ16" s="81" t="s">
        <v>878</v>
      </c>
      <c r="AK16" s="81" t="s">
        <v>1327</v>
      </c>
      <c r="AM16" s="81"/>
      <c r="AN16" s="81"/>
      <c r="AP16" s="81"/>
      <c r="AQ16" s="81"/>
      <c r="AS16" s="81"/>
      <c r="AT16" s="81"/>
      <c r="AV16" s="81"/>
      <c r="AW16" s="81"/>
      <c r="AY16" s="81"/>
      <c r="AZ16" s="81"/>
      <c r="BB16" s="81"/>
      <c r="BC16" s="81"/>
      <c r="BE16" s="81"/>
      <c r="BF16" s="81"/>
      <c r="BG16" t="str">
        <f t="shared" si="0"/>
        <v xml:space="preserve">INSERT INTO SC_SystemeProduits(RefDimension,NomSysteme,typePresta,ligne,Quantite,formule,cte1,DateModif) values (1,'FV5','MOC',84,null,'1*CTE1','Q_CORNIERES',now());
</v>
      </c>
      <c r="BH16"/>
      <c r="BI16"/>
      <c r="BJ16" t="str">
        <f t="shared" si="12"/>
        <v xml:space="preserve">INSERT INTO SC_SystemeProduits(RefDimension,NomSysteme,typePresta,ligne,Quantite,formule,cte1,DateModif) values (2,'FV5','MOC',84,null,'1*CTE1','Q_CORNIERES',now());
</v>
      </c>
      <c r="BK16"/>
      <c r="BL16"/>
      <c r="BM16" t="str">
        <f t="shared" si="13"/>
        <v xml:space="preserve">INSERT INTO SC_SystemeProduits(RefDimension,NomSysteme,typePresta,ligne,Quantite,formule,cte1,DateModif) values (3,'FV5','MOC',84,null,'1*CTE1','Q_CORNIERES',now());
</v>
      </c>
      <c r="BP16" t="str">
        <f t="shared" si="14"/>
        <v xml:space="preserve">INSERT INTO SC_SystemeProduits(RefDimension,NomSysteme,typePresta,ligne,Quantite,formule,cte1,DateModif) values (4,'FV5','MOC',84,null,'1*CTE1','Q_CORNIERES',now());
</v>
      </c>
      <c r="BS16" t="str">
        <f t="shared" si="15"/>
        <v xml:space="preserve">INSERT INTO SC_SystemeProduits(RefDimension,NomSysteme,typePresta,ligne,Quantite,formule,cte1,DateModif) values (5,'FV5','MOC',84,null,'1*CTE1','Q_CORNIERES',now());
</v>
      </c>
      <c r="BV16" t="str">
        <f t="shared" si="16"/>
        <v xml:space="preserve">INSERT INTO SC_SystemeProduits(RefDimension,NomSysteme,typePresta,ligne,Quantite,formule,cte1,DateModif) values (6,'FV5','MOC',84,null,'1*CTE1','Q_CORNIERES',now());
</v>
      </c>
      <c r="BY16" t="str">
        <f t="shared" si="17"/>
        <v xml:space="preserve">INSERT INTO SC_SystemeProduits(RefDimension,NomSysteme,typePresta,ligne,Quantite,formule,cte1,DateModif) values (7,'FV5','MOC',84,null,'1*CTE1','Q_CORNIERES',now());
</v>
      </c>
      <c r="CB16" t="str">
        <f t="shared" si="18"/>
        <v xml:space="preserve">INSERT INTO SC_SystemeProduits(RefDimension,NomSysteme,typePresta,ligne,Quantite,formule,cte1,DateModif) values (8,'FV5','MOC',84,null,'1*CTE1','Q_CORNIERES',now());
</v>
      </c>
      <c r="CE16" t="str">
        <f t="shared" si="19"/>
        <v xml:space="preserve">INSERT INTO SC_SystemeProduits(RefDimension,NomSysteme,typePresta,ligne,Quantite,formule,cte1,DateModif) values (9,'FV5','MOC',84,null,'1*CTE1','Q_CORNIERES',now());
</v>
      </c>
      <c r="CH16" t="str">
        <f t="shared" si="20"/>
        <v xml:space="preserve">INSERT INTO SC_SystemeProduits(RefDimension,NomSysteme,typePresta,ligne,Quantite,formule,cte1,DateModif) values (10,'FV5','MOC',84,null,'1*CTE1','Q_CORNIERES',now());
</v>
      </c>
      <c r="CK16" t="str">
        <f t="shared" si="21"/>
        <v xml:space="preserve">INSERT INTO SC_SystemeProduits(RefDimension,NomSysteme,typePresta,ligne,Quantite,formule,cte1,DateModif) values (11,'FV5','MOC',84,null,'1*CTE1','Q_CORNIERES',now());
</v>
      </c>
      <c r="CN16" t="str">
        <f t="shared" si="22"/>
        <v/>
      </c>
      <c r="CQ16" t="str">
        <f t="shared" si="23"/>
        <v/>
      </c>
      <c r="CT16" t="str">
        <f t="shared" si="24"/>
        <v/>
      </c>
      <c r="CW16" t="str">
        <f t="shared" si="25"/>
        <v/>
      </c>
      <c r="CZ16" t="str">
        <f t="shared" si="26"/>
        <v/>
      </c>
      <c r="DC16" t="str">
        <f t="shared" si="27"/>
        <v/>
      </c>
      <c r="DF16" t="str">
        <f t="shared" si="28"/>
        <v/>
      </c>
    </row>
    <row r="17" spans="1:110" x14ac:dyDescent="0.3">
      <c r="A17" s="80">
        <f>VLOOKUP($C17,[4]CHANTIER!$B$2:$K$500,10,0)</f>
        <v>85</v>
      </c>
      <c r="B17" s="79" t="s">
        <v>331</v>
      </c>
      <c r="C17" s="79" t="s">
        <v>1316</v>
      </c>
      <c r="F17" s="81" t="s">
        <v>878</v>
      </c>
      <c r="G17" s="81" t="s">
        <v>1328</v>
      </c>
      <c r="I17" s="81" t="s">
        <v>878</v>
      </c>
      <c r="J17" s="81" t="s">
        <v>1328</v>
      </c>
      <c r="L17" s="81" t="s">
        <v>878</v>
      </c>
      <c r="M17" s="81" t="s">
        <v>1328</v>
      </c>
      <c r="O17" s="81" t="s">
        <v>878</v>
      </c>
      <c r="P17" s="81" t="s">
        <v>1328</v>
      </c>
      <c r="R17" s="81" t="s">
        <v>878</v>
      </c>
      <c r="S17" s="81" t="s">
        <v>1328</v>
      </c>
      <c r="U17" s="81" t="s">
        <v>878</v>
      </c>
      <c r="V17" s="81" t="s">
        <v>1328</v>
      </c>
      <c r="X17" s="81" t="s">
        <v>878</v>
      </c>
      <c r="Y17" s="81" t="s">
        <v>1328</v>
      </c>
      <c r="AA17" s="81" t="s">
        <v>878</v>
      </c>
      <c r="AB17" s="81" t="s">
        <v>1328</v>
      </c>
      <c r="AD17" s="81" t="s">
        <v>878</v>
      </c>
      <c r="AE17" s="81" t="s">
        <v>1328</v>
      </c>
      <c r="AG17" s="81" t="s">
        <v>878</v>
      </c>
      <c r="AH17" s="81" t="s">
        <v>1328</v>
      </c>
      <c r="AJ17" s="81" t="s">
        <v>878</v>
      </c>
      <c r="AK17" s="81" t="s">
        <v>1328</v>
      </c>
      <c r="AM17" s="81"/>
      <c r="AN17" s="81"/>
      <c r="AP17" s="81"/>
      <c r="AQ17" s="81"/>
      <c r="AS17" s="81"/>
      <c r="AT17" s="81"/>
      <c r="AV17" s="81"/>
      <c r="AW17" s="81"/>
      <c r="AY17" s="81"/>
      <c r="AZ17" s="81"/>
      <c r="BB17" s="81"/>
      <c r="BC17" s="81"/>
      <c r="BE17" s="81"/>
      <c r="BF17" s="81"/>
      <c r="BG17" t="str">
        <f t="shared" si="0"/>
        <v xml:space="preserve">INSERT INTO SC_SystemeProduits(RefDimension,NomSysteme,typePresta,ligne,Quantite,formule,cte1,DateModif) values (1,'FV5','MOC',85,null,'1*CTE1','Q_BOULONNAGE',now());
</v>
      </c>
      <c r="BH17"/>
      <c r="BI17"/>
      <c r="BJ17" t="str">
        <f t="shared" si="12"/>
        <v xml:space="preserve">INSERT INTO SC_SystemeProduits(RefDimension,NomSysteme,typePresta,ligne,Quantite,formule,cte1,DateModif) values (2,'FV5','MOC',85,null,'1*CTE1','Q_BOULONNAGE',now());
</v>
      </c>
      <c r="BK17"/>
      <c r="BL17"/>
      <c r="BM17" t="str">
        <f t="shared" si="13"/>
        <v xml:space="preserve">INSERT INTO SC_SystemeProduits(RefDimension,NomSysteme,typePresta,ligne,Quantite,formule,cte1,DateModif) values (3,'FV5','MOC',85,null,'1*CTE1','Q_BOULONNAGE',now());
</v>
      </c>
      <c r="BP17" t="str">
        <f t="shared" si="14"/>
        <v xml:space="preserve">INSERT INTO SC_SystemeProduits(RefDimension,NomSysteme,typePresta,ligne,Quantite,formule,cte1,DateModif) values (4,'FV5','MOC',85,null,'1*CTE1','Q_BOULONNAGE',now());
</v>
      </c>
      <c r="BS17" t="str">
        <f t="shared" si="15"/>
        <v xml:space="preserve">INSERT INTO SC_SystemeProduits(RefDimension,NomSysteme,typePresta,ligne,Quantite,formule,cte1,DateModif) values (5,'FV5','MOC',85,null,'1*CTE1','Q_BOULONNAGE',now());
</v>
      </c>
      <c r="BV17" t="str">
        <f t="shared" si="16"/>
        <v xml:space="preserve">INSERT INTO SC_SystemeProduits(RefDimension,NomSysteme,typePresta,ligne,Quantite,formule,cte1,DateModif) values (6,'FV5','MOC',85,null,'1*CTE1','Q_BOULONNAGE',now());
</v>
      </c>
      <c r="BY17" t="str">
        <f t="shared" si="17"/>
        <v xml:space="preserve">INSERT INTO SC_SystemeProduits(RefDimension,NomSysteme,typePresta,ligne,Quantite,formule,cte1,DateModif) values (7,'FV5','MOC',85,null,'1*CTE1','Q_BOULONNAGE',now());
</v>
      </c>
      <c r="CB17" t="str">
        <f t="shared" si="18"/>
        <v xml:space="preserve">INSERT INTO SC_SystemeProduits(RefDimension,NomSysteme,typePresta,ligne,Quantite,formule,cte1,DateModif) values (8,'FV5','MOC',85,null,'1*CTE1','Q_BOULONNAGE',now());
</v>
      </c>
      <c r="CE17" t="str">
        <f t="shared" si="19"/>
        <v xml:space="preserve">INSERT INTO SC_SystemeProduits(RefDimension,NomSysteme,typePresta,ligne,Quantite,formule,cte1,DateModif) values (9,'FV5','MOC',85,null,'1*CTE1','Q_BOULONNAGE',now());
</v>
      </c>
      <c r="CH17" t="str">
        <f t="shared" si="20"/>
        <v xml:space="preserve">INSERT INTO SC_SystemeProduits(RefDimension,NomSysteme,typePresta,ligne,Quantite,formule,cte1,DateModif) values (10,'FV5','MOC',85,null,'1*CTE1','Q_BOULONNAGE',now());
</v>
      </c>
      <c r="CK17" t="str">
        <f t="shared" si="21"/>
        <v xml:space="preserve">INSERT INTO SC_SystemeProduits(RefDimension,NomSysteme,typePresta,ligne,Quantite,formule,cte1,DateModif) values (11,'FV5','MOC',85,null,'1*CTE1','Q_BOULONNAGE',now());
</v>
      </c>
      <c r="CN17" t="str">
        <f t="shared" si="22"/>
        <v/>
      </c>
      <c r="CQ17" t="str">
        <f t="shared" si="23"/>
        <v/>
      </c>
      <c r="CT17" t="str">
        <f t="shared" si="24"/>
        <v/>
      </c>
      <c r="CW17" t="str">
        <f t="shared" si="25"/>
        <v/>
      </c>
      <c r="CZ17" t="str">
        <f t="shared" si="26"/>
        <v/>
      </c>
      <c r="DC17" t="str">
        <f t="shared" si="27"/>
        <v/>
      </c>
      <c r="DF17" t="str">
        <f t="shared" si="28"/>
        <v/>
      </c>
    </row>
    <row r="18" spans="1:110" x14ac:dyDescent="0.3">
      <c r="A18" s="80">
        <f>VLOOKUP($C18,[4]CHANTIER!$B$2:$K$500,10,0)</f>
        <v>86</v>
      </c>
      <c r="B18" s="79" t="s">
        <v>331</v>
      </c>
      <c r="C18" s="79" t="s">
        <v>1317</v>
      </c>
      <c r="F18" s="81" t="s">
        <v>878</v>
      </c>
      <c r="G18" s="81" t="s">
        <v>1329</v>
      </c>
      <c r="I18" s="81" t="s">
        <v>878</v>
      </c>
      <c r="J18" s="81" t="s">
        <v>1329</v>
      </c>
      <c r="L18" s="81" t="s">
        <v>878</v>
      </c>
      <c r="M18" s="81" t="s">
        <v>1329</v>
      </c>
      <c r="O18" s="81" t="s">
        <v>878</v>
      </c>
      <c r="P18" s="81" t="s">
        <v>1329</v>
      </c>
      <c r="R18" s="81" t="s">
        <v>878</v>
      </c>
      <c r="S18" s="81" t="s">
        <v>1329</v>
      </c>
      <c r="U18" s="81" t="s">
        <v>878</v>
      </c>
      <c r="V18" s="81" t="s">
        <v>1329</v>
      </c>
      <c r="X18" s="81" t="s">
        <v>878</v>
      </c>
      <c r="Y18" s="81" t="s">
        <v>1329</v>
      </c>
      <c r="AA18" s="81" t="s">
        <v>878</v>
      </c>
      <c r="AB18" s="81" t="s">
        <v>1329</v>
      </c>
      <c r="AD18" s="81" t="s">
        <v>878</v>
      </c>
      <c r="AE18" s="81" t="s">
        <v>1329</v>
      </c>
      <c r="AG18" s="81" t="s">
        <v>878</v>
      </c>
      <c r="AH18" s="81" t="s">
        <v>1329</v>
      </c>
      <c r="AJ18" s="81" t="s">
        <v>878</v>
      </c>
      <c r="AK18" s="81" t="s">
        <v>1329</v>
      </c>
      <c r="AM18" s="81"/>
      <c r="AN18" s="81"/>
      <c r="AP18" s="81"/>
      <c r="AQ18" s="81"/>
      <c r="AS18" s="81"/>
      <c r="AT18" s="81"/>
      <c r="AV18" s="81"/>
      <c r="AW18" s="81"/>
      <c r="AY18" s="81"/>
      <c r="AZ18" s="81"/>
      <c r="BB18" s="81"/>
      <c r="BC18" s="81"/>
      <c r="BE18" s="81"/>
      <c r="BF18" s="81"/>
      <c r="BG18" t="str">
        <f t="shared" si="0"/>
        <v xml:space="preserve">INSERT INTO SC_SystemeProduits(RefDimension,NomSysteme,typePresta,ligne,Quantite,formule,cte1,DateModif) values (1,'FV5','MOC',86,null,'1*CTE1','Q_PENTURE',now());
</v>
      </c>
      <c r="BH18"/>
      <c r="BI18"/>
      <c r="BJ18" t="str">
        <f t="shared" si="12"/>
        <v xml:space="preserve">INSERT INTO SC_SystemeProduits(RefDimension,NomSysteme,typePresta,ligne,Quantite,formule,cte1,DateModif) values (2,'FV5','MOC',86,null,'1*CTE1','Q_PENTURE',now());
</v>
      </c>
      <c r="BK18"/>
      <c r="BL18"/>
      <c r="BM18" t="str">
        <f t="shared" si="13"/>
        <v xml:space="preserve">INSERT INTO SC_SystemeProduits(RefDimension,NomSysteme,typePresta,ligne,Quantite,formule,cte1,DateModif) values (3,'FV5','MOC',86,null,'1*CTE1','Q_PENTURE',now());
</v>
      </c>
      <c r="BP18" t="str">
        <f t="shared" si="14"/>
        <v xml:space="preserve">INSERT INTO SC_SystemeProduits(RefDimension,NomSysteme,typePresta,ligne,Quantite,formule,cte1,DateModif) values (4,'FV5','MOC',86,null,'1*CTE1','Q_PENTURE',now());
</v>
      </c>
      <c r="BS18" t="str">
        <f t="shared" si="15"/>
        <v xml:space="preserve">INSERT INTO SC_SystemeProduits(RefDimension,NomSysteme,typePresta,ligne,Quantite,formule,cte1,DateModif) values (5,'FV5','MOC',86,null,'1*CTE1','Q_PENTURE',now());
</v>
      </c>
      <c r="BV18" t="str">
        <f t="shared" si="16"/>
        <v xml:space="preserve">INSERT INTO SC_SystemeProduits(RefDimension,NomSysteme,typePresta,ligne,Quantite,formule,cte1,DateModif) values (6,'FV5','MOC',86,null,'1*CTE1','Q_PENTURE',now());
</v>
      </c>
      <c r="BY18" t="str">
        <f t="shared" si="17"/>
        <v xml:space="preserve">INSERT INTO SC_SystemeProduits(RefDimension,NomSysteme,typePresta,ligne,Quantite,formule,cte1,DateModif) values (7,'FV5','MOC',86,null,'1*CTE1','Q_PENTURE',now());
</v>
      </c>
      <c r="CB18" t="str">
        <f t="shared" si="18"/>
        <v xml:space="preserve">INSERT INTO SC_SystemeProduits(RefDimension,NomSysteme,typePresta,ligne,Quantite,formule,cte1,DateModif) values (8,'FV5','MOC',86,null,'1*CTE1','Q_PENTURE',now());
</v>
      </c>
      <c r="CE18" t="str">
        <f t="shared" si="19"/>
        <v xml:space="preserve">INSERT INTO SC_SystemeProduits(RefDimension,NomSysteme,typePresta,ligne,Quantite,formule,cte1,DateModif) values (9,'FV5','MOC',86,null,'1*CTE1','Q_PENTURE',now());
</v>
      </c>
      <c r="CH18" t="str">
        <f t="shared" si="20"/>
        <v xml:space="preserve">INSERT INTO SC_SystemeProduits(RefDimension,NomSysteme,typePresta,ligne,Quantite,formule,cte1,DateModif) values (10,'FV5','MOC',86,null,'1*CTE1','Q_PENTURE',now());
</v>
      </c>
      <c r="CK18" t="str">
        <f t="shared" si="21"/>
        <v xml:space="preserve">INSERT INTO SC_SystemeProduits(RefDimension,NomSysteme,typePresta,ligne,Quantite,formule,cte1,DateModif) values (11,'FV5','MOC',86,null,'1*CTE1','Q_PENTURE',now());
</v>
      </c>
      <c r="CN18" t="str">
        <f t="shared" si="22"/>
        <v/>
      </c>
      <c r="CQ18" t="str">
        <f t="shared" si="23"/>
        <v/>
      </c>
      <c r="CT18" t="str">
        <f t="shared" si="24"/>
        <v/>
      </c>
      <c r="CW18" t="str">
        <f t="shared" si="25"/>
        <v/>
      </c>
      <c r="CZ18" t="str">
        <f t="shared" si="26"/>
        <v/>
      </c>
      <c r="DC18" t="str">
        <f t="shared" si="27"/>
        <v/>
      </c>
      <c r="DF18" t="str">
        <f t="shared" si="28"/>
        <v/>
      </c>
    </row>
    <row r="19" spans="1:110" x14ac:dyDescent="0.3">
      <c r="A19" s="80"/>
      <c r="B19" s="79"/>
      <c r="C19" s="79"/>
      <c r="F19" s="81"/>
      <c r="G19" s="81"/>
      <c r="I19" s="81"/>
      <c r="J19" s="81"/>
      <c r="L19" s="81"/>
      <c r="M19" s="81"/>
      <c r="O19" s="81"/>
      <c r="P19" s="81"/>
      <c r="R19" s="81"/>
      <c r="S19" s="81"/>
      <c r="U19" s="81"/>
      <c r="V19" s="81"/>
      <c r="X19" s="81"/>
      <c r="Y19" s="81"/>
      <c r="AA19" s="81"/>
      <c r="AB19" s="81"/>
      <c r="AD19" s="81"/>
      <c r="AE19" s="81"/>
      <c r="AG19" s="81"/>
      <c r="AH19" s="81"/>
      <c r="AJ19" s="81"/>
      <c r="AK19" s="81"/>
      <c r="AM19" s="81"/>
      <c r="AN19" s="81"/>
      <c r="AP19" s="81"/>
      <c r="AQ19" s="81"/>
      <c r="AS19" s="81"/>
      <c r="AT19" s="81"/>
      <c r="AV19" s="81"/>
      <c r="AW19" s="81"/>
      <c r="AY19" s="81"/>
      <c r="AZ19" s="81"/>
      <c r="BB19" s="81"/>
      <c r="BC19" s="81"/>
      <c r="BE19" s="81"/>
      <c r="BF19" s="81"/>
      <c r="BG19" t="str">
        <f t="shared" si="0"/>
        <v/>
      </c>
      <c r="BH19"/>
      <c r="BI19"/>
      <c r="BJ19" t="str">
        <f t="shared" si="12"/>
        <v/>
      </c>
      <c r="BK19"/>
      <c r="BL19"/>
      <c r="BM19" t="str">
        <f t="shared" si="13"/>
        <v/>
      </c>
      <c r="BP19" t="str">
        <f t="shared" si="14"/>
        <v/>
      </c>
      <c r="BS19" t="str">
        <f t="shared" si="15"/>
        <v/>
      </c>
      <c r="BV19" t="str">
        <f t="shared" si="16"/>
        <v/>
      </c>
      <c r="BY19" t="str">
        <f t="shared" si="17"/>
        <v/>
      </c>
      <c r="CB19" t="str">
        <f t="shared" si="18"/>
        <v/>
      </c>
      <c r="CE19" t="str">
        <f t="shared" si="19"/>
        <v/>
      </c>
      <c r="CH19" t="str">
        <f t="shared" si="20"/>
        <v/>
      </c>
      <c r="CK19" t="str">
        <f t="shared" si="21"/>
        <v/>
      </c>
      <c r="CN19" t="str">
        <f t="shared" si="22"/>
        <v/>
      </c>
      <c r="CQ19" t="str">
        <f t="shared" si="23"/>
        <v/>
      </c>
      <c r="CT19" t="str">
        <f t="shared" si="24"/>
        <v/>
      </c>
      <c r="CW19" t="str">
        <f t="shared" si="25"/>
        <v/>
      </c>
      <c r="CZ19" t="str">
        <f t="shared" si="26"/>
        <v/>
      </c>
      <c r="DC19" t="str">
        <f t="shared" si="27"/>
        <v/>
      </c>
      <c r="DF19" t="str">
        <f t="shared" si="28"/>
        <v/>
      </c>
    </row>
    <row r="20" spans="1:110" x14ac:dyDescent="0.3">
      <c r="A20" s="80">
        <f>VLOOKUP($C20,[4]MINIPELLE!$B$2:$K$500,10,0)</f>
        <v>25</v>
      </c>
      <c r="B20" s="79" t="s">
        <v>332</v>
      </c>
      <c r="C20" s="79" t="s">
        <v>266</v>
      </c>
      <c r="F20" s="81" t="s">
        <v>1330</v>
      </c>
      <c r="G20" s="81" t="s">
        <v>821</v>
      </c>
      <c r="I20" s="81" t="s">
        <v>1330</v>
      </c>
      <c r="J20" s="81" t="s">
        <v>821</v>
      </c>
      <c r="L20" s="81" t="s">
        <v>1330</v>
      </c>
      <c r="M20" s="81" t="s">
        <v>821</v>
      </c>
      <c r="O20" s="81" t="s">
        <v>1330</v>
      </c>
      <c r="P20" s="81" t="s">
        <v>821</v>
      </c>
      <c r="R20" s="81" t="s">
        <v>1330</v>
      </c>
      <c r="S20" s="81" t="s">
        <v>821</v>
      </c>
      <c r="U20" s="81" t="s">
        <v>1330</v>
      </c>
      <c r="V20" s="81" t="s">
        <v>821</v>
      </c>
      <c r="X20" s="81" t="s">
        <v>1330</v>
      </c>
      <c r="Y20" s="81" t="s">
        <v>821</v>
      </c>
      <c r="AA20" s="81" t="s">
        <v>1330</v>
      </c>
      <c r="AB20" s="81" t="s">
        <v>821</v>
      </c>
      <c r="AD20" s="81" t="s">
        <v>1330</v>
      </c>
      <c r="AE20" s="81" t="s">
        <v>821</v>
      </c>
      <c r="AG20" s="81" t="s">
        <v>1330</v>
      </c>
      <c r="AH20" s="81" t="s">
        <v>821</v>
      </c>
      <c r="AJ20" s="81" t="s">
        <v>1330</v>
      </c>
      <c r="AK20" s="81" t="s">
        <v>821</v>
      </c>
      <c r="AM20" s="81"/>
      <c r="AN20" s="81"/>
      <c r="AP20" s="81"/>
      <c r="AQ20" s="81"/>
      <c r="AS20" s="81"/>
      <c r="AT20" s="81"/>
      <c r="AV20" s="81"/>
      <c r="AW20" s="81"/>
      <c r="AY20" s="81"/>
      <c r="AZ20" s="81"/>
      <c r="BB20" s="81"/>
      <c r="BC20" s="81"/>
      <c r="BE20" s="81"/>
      <c r="BF20" s="81"/>
      <c r="BG20" t="str">
        <f t="shared" si="0"/>
        <v xml:space="preserve">INSERT INTO SC_SystemeProduits(RefDimension,NomSysteme,typePresta,ligne,Quantite,formule,cte1,DateModif) values (1,'FV5','MP',25,null,'0.2*CTE1','PERIMETRE',now());
</v>
      </c>
      <c r="BH20"/>
      <c r="BI20"/>
      <c r="BJ20" t="str">
        <f t="shared" si="12"/>
        <v xml:space="preserve">INSERT INTO SC_SystemeProduits(RefDimension,NomSysteme,typePresta,ligne,Quantite,formule,cte1,DateModif) values (2,'FV5','MP',25,null,'0.2*CTE1','PERIMETRE',now());
</v>
      </c>
      <c r="BK20"/>
      <c r="BL20"/>
      <c r="BM20" t="str">
        <f t="shared" si="13"/>
        <v xml:space="preserve">INSERT INTO SC_SystemeProduits(RefDimension,NomSysteme,typePresta,ligne,Quantite,formule,cte1,DateModif) values (3,'FV5','MP',25,null,'0.2*CTE1','PERIMETRE',now());
</v>
      </c>
      <c r="BP20" t="str">
        <f t="shared" si="14"/>
        <v xml:space="preserve">INSERT INTO SC_SystemeProduits(RefDimension,NomSysteme,typePresta,ligne,Quantite,formule,cte1,DateModif) values (4,'FV5','MP',25,null,'0.2*CTE1','PERIMETRE',now());
</v>
      </c>
      <c r="BS20" t="str">
        <f t="shared" si="15"/>
        <v xml:space="preserve">INSERT INTO SC_SystemeProduits(RefDimension,NomSysteme,typePresta,ligne,Quantite,formule,cte1,DateModif) values (5,'FV5','MP',25,null,'0.2*CTE1','PERIMETRE',now());
</v>
      </c>
      <c r="BV20" t="str">
        <f t="shared" si="16"/>
        <v xml:space="preserve">INSERT INTO SC_SystemeProduits(RefDimension,NomSysteme,typePresta,ligne,Quantite,formule,cte1,DateModif) values (6,'FV5','MP',25,null,'0.2*CTE1','PERIMETRE',now());
</v>
      </c>
      <c r="BY20" t="str">
        <f t="shared" si="17"/>
        <v xml:space="preserve">INSERT INTO SC_SystemeProduits(RefDimension,NomSysteme,typePresta,ligne,Quantite,formule,cte1,DateModif) values (7,'FV5','MP',25,null,'0.2*CTE1','PERIMETRE',now());
</v>
      </c>
      <c r="CB20" t="str">
        <f t="shared" si="18"/>
        <v xml:space="preserve">INSERT INTO SC_SystemeProduits(RefDimension,NomSysteme,typePresta,ligne,Quantite,formule,cte1,DateModif) values (8,'FV5','MP',25,null,'0.2*CTE1','PERIMETRE',now());
</v>
      </c>
      <c r="CE20" t="str">
        <f t="shared" si="19"/>
        <v xml:space="preserve">INSERT INTO SC_SystemeProduits(RefDimension,NomSysteme,typePresta,ligne,Quantite,formule,cte1,DateModif) values (9,'FV5','MP',25,null,'0.2*CTE1','PERIMETRE',now());
</v>
      </c>
      <c r="CH20" t="str">
        <f t="shared" si="20"/>
        <v xml:space="preserve">INSERT INTO SC_SystemeProduits(RefDimension,NomSysteme,typePresta,ligne,Quantite,formule,cte1,DateModif) values (10,'FV5','MP',25,null,'0.2*CTE1','PERIMETRE',now());
</v>
      </c>
      <c r="CK20" t="str">
        <f t="shared" si="21"/>
        <v xml:space="preserve">INSERT INTO SC_SystemeProduits(RefDimension,NomSysteme,typePresta,ligne,Quantite,formule,cte1,DateModif) values (11,'FV5','MP',25,null,'0.2*CTE1','PERIMETRE',now());
</v>
      </c>
      <c r="CN20" t="str">
        <f t="shared" si="22"/>
        <v/>
      </c>
      <c r="CQ20" t="str">
        <f t="shared" si="23"/>
        <v/>
      </c>
      <c r="CT20" t="str">
        <f t="shared" si="24"/>
        <v/>
      </c>
      <c r="CW20" t="str">
        <f t="shared" si="25"/>
        <v/>
      </c>
      <c r="CZ20" t="str">
        <f t="shared" si="26"/>
        <v/>
      </c>
      <c r="DC20" t="str">
        <f t="shared" si="27"/>
        <v/>
      </c>
      <c r="DF20" t="str">
        <f t="shared" si="28"/>
        <v/>
      </c>
    </row>
    <row r="21" spans="1:110" x14ac:dyDescent="0.3">
      <c r="A21" s="80">
        <f>VLOOKUP($C21,[4]MINIPELLE!$B$2:$K$500,10,0)</f>
        <v>13</v>
      </c>
      <c r="B21" s="79" t="s">
        <v>332</v>
      </c>
      <c r="C21" s="79" t="s">
        <v>182</v>
      </c>
      <c r="F21" s="81" t="s">
        <v>1331</v>
      </c>
      <c r="G21" s="81" t="s">
        <v>904</v>
      </c>
      <c r="I21" s="81" t="s">
        <v>1331</v>
      </c>
      <c r="J21" s="81" t="s">
        <v>904</v>
      </c>
      <c r="L21" s="81" t="s">
        <v>1331</v>
      </c>
      <c r="M21" s="81" t="s">
        <v>904</v>
      </c>
      <c r="O21" s="81" t="s">
        <v>1331</v>
      </c>
      <c r="P21" s="81" t="s">
        <v>904</v>
      </c>
      <c r="R21" s="81" t="s">
        <v>1331</v>
      </c>
      <c r="S21" s="81" t="s">
        <v>904</v>
      </c>
      <c r="U21" s="81" t="s">
        <v>1331</v>
      </c>
      <c r="V21" s="81" t="s">
        <v>904</v>
      </c>
      <c r="X21" s="81" t="s">
        <v>1331</v>
      </c>
      <c r="Y21" s="81" t="s">
        <v>904</v>
      </c>
      <c r="AA21" s="81" t="s">
        <v>1331</v>
      </c>
      <c r="AB21" s="81" t="s">
        <v>904</v>
      </c>
      <c r="AD21" s="81" t="s">
        <v>1331</v>
      </c>
      <c r="AE21" s="81" t="s">
        <v>904</v>
      </c>
      <c r="AG21" s="81" t="s">
        <v>1331</v>
      </c>
      <c r="AH21" s="81" t="s">
        <v>904</v>
      </c>
      <c r="AJ21" s="81" t="s">
        <v>1331</v>
      </c>
      <c r="AK21" s="81" t="s">
        <v>904</v>
      </c>
      <c r="AM21" s="81"/>
      <c r="AN21" s="81"/>
      <c r="AP21" s="81"/>
      <c r="AQ21" s="81"/>
      <c r="AS21" s="81"/>
      <c r="AT21" s="81"/>
      <c r="AV21" s="81"/>
      <c r="AW21" s="81"/>
      <c r="AY21" s="81"/>
      <c r="AZ21" s="81"/>
      <c r="BB21" s="81"/>
      <c r="BC21" s="81"/>
      <c r="BE21" s="81"/>
      <c r="BF21" s="81"/>
      <c r="BG21" t="str">
        <f t="shared" si="0"/>
        <v xml:space="preserve">INSERT INTO SC_SystemeProduits(RefDimension,NomSysteme,typePresta,ligne,Quantite,formule,cte1,DateModif) values (1,'FV5','MP',13,null,'0.7*CTE1','SURFACE',now());
</v>
      </c>
      <c r="BH21"/>
      <c r="BI21"/>
      <c r="BJ21" t="str">
        <f t="shared" si="12"/>
        <v xml:space="preserve">INSERT INTO SC_SystemeProduits(RefDimension,NomSysteme,typePresta,ligne,Quantite,formule,cte1,DateModif) values (2,'FV5','MP',13,null,'0.7*CTE1','SURFACE',now());
</v>
      </c>
      <c r="BK21"/>
      <c r="BL21"/>
      <c r="BM21" t="str">
        <f t="shared" si="13"/>
        <v xml:space="preserve">INSERT INTO SC_SystemeProduits(RefDimension,NomSysteme,typePresta,ligne,Quantite,formule,cte1,DateModif) values (3,'FV5','MP',13,null,'0.7*CTE1','SURFACE',now());
</v>
      </c>
      <c r="BP21" t="str">
        <f t="shared" si="14"/>
        <v xml:space="preserve">INSERT INTO SC_SystemeProduits(RefDimension,NomSysteme,typePresta,ligne,Quantite,formule,cte1,DateModif) values (4,'FV5','MP',13,null,'0.7*CTE1','SURFACE',now());
</v>
      </c>
      <c r="BS21" t="str">
        <f t="shared" si="15"/>
        <v xml:space="preserve">INSERT INTO SC_SystemeProduits(RefDimension,NomSysteme,typePresta,ligne,Quantite,formule,cte1,DateModif) values (5,'FV5','MP',13,null,'0.7*CTE1','SURFACE',now());
</v>
      </c>
      <c r="BV21" t="str">
        <f t="shared" si="16"/>
        <v xml:space="preserve">INSERT INTO SC_SystemeProduits(RefDimension,NomSysteme,typePresta,ligne,Quantite,formule,cte1,DateModif) values (6,'FV5','MP',13,null,'0.7*CTE1','SURFACE',now());
</v>
      </c>
      <c r="BY21" t="str">
        <f t="shared" si="17"/>
        <v xml:space="preserve">INSERT INTO SC_SystemeProduits(RefDimension,NomSysteme,typePresta,ligne,Quantite,formule,cte1,DateModif) values (7,'FV5','MP',13,null,'0.7*CTE1','SURFACE',now());
</v>
      </c>
      <c r="CB21" t="str">
        <f t="shared" si="18"/>
        <v xml:space="preserve">INSERT INTO SC_SystemeProduits(RefDimension,NomSysteme,typePresta,ligne,Quantite,formule,cte1,DateModif) values (8,'FV5','MP',13,null,'0.7*CTE1','SURFACE',now());
</v>
      </c>
      <c r="CE21" t="str">
        <f t="shared" si="19"/>
        <v xml:space="preserve">INSERT INTO SC_SystemeProduits(RefDimension,NomSysteme,typePresta,ligne,Quantite,formule,cte1,DateModif) values (9,'FV5','MP',13,null,'0.7*CTE1','SURFACE',now());
</v>
      </c>
      <c r="CH21" t="str">
        <f t="shared" si="20"/>
        <v xml:space="preserve">INSERT INTO SC_SystemeProduits(RefDimension,NomSysteme,typePresta,ligne,Quantite,formule,cte1,DateModif) values (10,'FV5','MP',13,null,'0.7*CTE1','SURFACE',now());
</v>
      </c>
      <c r="CK21" t="str">
        <f t="shared" si="21"/>
        <v xml:space="preserve">INSERT INTO SC_SystemeProduits(RefDimension,NomSysteme,typePresta,ligne,Quantite,formule,cte1,DateModif) values (11,'FV5','MP',13,null,'0.7*CTE1','SURFACE',now());
</v>
      </c>
      <c r="CN21" t="str">
        <f t="shared" si="22"/>
        <v/>
      </c>
      <c r="CQ21" t="str">
        <f t="shared" si="23"/>
        <v/>
      </c>
      <c r="CT21" t="str">
        <f t="shared" si="24"/>
        <v/>
      </c>
      <c r="CW21" t="str">
        <f t="shared" si="25"/>
        <v/>
      </c>
      <c r="CZ21" t="str">
        <f t="shared" si="26"/>
        <v/>
      </c>
      <c r="DC21" t="str">
        <f t="shared" si="27"/>
        <v/>
      </c>
      <c r="DF21" t="str">
        <f t="shared" si="28"/>
        <v/>
      </c>
    </row>
    <row r="22" spans="1:110" x14ac:dyDescent="0.3">
      <c r="A22" s="80">
        <f>VLOOKUP($C22,[4]MINIPELLE!$B$2:$K$500,10,0)</f>
        <v>26</v>
      </c>
      <c r="B22" s="79" t="s">
        <v>332</v>
      </c>
      <c r="C22" s="79" t="s">
        <v>268</v>
      </c>
      <c r="F22" s="81" t="s">
        <v>878</v>
      </c>
      <c r="G22" s="81" t="s">
        <v>821</v>
      </c>
      <c r="I22" s="81" t="s">
        <v>878</v>
      </c>
      <c r="J22" s="81" t="s">
        <v>821</v>
      </c>
      <c r="L22" s="81" t="s">
        <v>878</v>
      </c>
      <c r="M22" s="81" t="s">
        <v>821</v>
      </c>
      <c r="O22" s="81" t="s">
        <v>878</v>
      </c>
      <c r="P22" s="81" t="s">
        <v>821</v>
      </c>
      <c r="R22" s="81" t="s">
        <v>878</v>
      </c>
      <c r="S22" s="81" t="s">
        <v>821</v>
      </c>
      <c r="U22" s="81" t="s">
        <v>878</v>
      </c>
      <c r="V22" s="81" t="s">
        <v>821</v>
      </c>
      <c r="X22" s="81" t="s">
        <v>878</v>
      </c>
      <c r="Y22" s="81" t="s">
        <v>821</v>
      </c>
      <c r="AA22" s="81" t="s">
        <v>878</v>
      </c>
      <c r="AB22" s="81" t="s">
        <v>821</v>
      </c>
      <c r="AD22" s="81" t="s">
        <v>878</v>
      </c>
      <c r="AE22" s="81" t="s">
        <v>821</v>
      </c>
      <c r="AG22" s="81" t="s">
        <v>878</v>
      </c>
      <c r="AH22" s="81" t="s">
        <v>821</v>
      </c>
      <c r="AJ22" s="81" t="s">
        <v>878</v>
      </c>
      <c r="AK22" s="81" t="s">
        <v>821</v>
      </c>
      <c r="AM22" s="81"/>
      <c r="AN22" s="81"/>
      <c r="AP22" s="81"/>
      <c r="AQ22" s="81"/>
      <c r="AS22" s="81"/>
      <c r="AT22" s="81"/>
      <c r="AV22" s="81"/>
      <c r="AW22" s="81"/>
      <c r="AY22" s="81"/>
      <c r="AZ22" s="81"/>
      <c r="BB22" s="81"/>
      <c r="BC22" s="81"/>
      <c r="BE22" s="81"/>
      <c r="BF22" s="81"/>
      <c r="BG22" t="str">
        <f t="shared" si="0"/>
        <v xml:space="preserve">INSERT INTO SC_SystemeProduits(RefDimension,NomSysteme,typePresta,ligne,Quantite,formule,cte1,DateModif) values (1,'FV5','MP',26,null,'1*CTE1','PERIMETRE',now());
</v>
      </c>
      <c r="BH22"/>
      <c r="BI22"/>
      <c r="BJ22" t="str">
        <f t="shared" si="12"/>
        <v xml:space="preserve">INSERT INTO SC_SystemeProduits(RefDimension,NomSysteme,typePresta,ligne,Quantite,formule,cte1,DateModif) values (2,'FV5','MP',26,null,'1*CTE1','PERIMETRE',now());
</v>
      </c>
      <c r="BK22"/>
      <c r="BL22"/>
      <c r="BM22" t="str">
        <f t="shared" si="13"/>
        <v xml:space="preserve">INSERT INTO SC_SystemeProduits(RefDimension,NomSysteme,typePresta,ligne,Quantite,formule,cte1,DateModif) values (3,'FV5','MP',26,null,'1*CTE1','PERIMETRE',now());
</v>
      </c>
      <c r="BP22" t="str">
        <f t="shared" si="14"/>
        <v xml:space="preserve">INSERT INTO SC_SystemeProduits(RefDimension,NomSysteme,typePresta,ligne,Quantite,formule,cte1,DateModif) values (4,'FV5','MP',26,null,'1*CTE1','PERIMETRE',now());
</v>
      </c>
      <c r="BS22" t="str">
        <f t="shared" si="15"/>
        <v xml:space="preserve">INSERT INTO SC_SystemeProduits(RefDimension,NomSysteme,typePresta,ligne,Quantite,formule,cte1,DateModif) values (5,'FV5','MP',26,null,'1*CTE1','PERIMETRE',now());
</v>
      </c>
      <c r="BV22" t="str">
        <f t="shared" si="16"/>
        <v xml:space="preserve">INSERT INTO SC_SystemeProduits(RefDimension,NomSysteme,typePresta,ligne,Quantite,formule,cte1,DateModif) values (6,'FV5','MP',26,null,'1*CTE1','PERIMETRE',now());
</v>
      </c>
      <c r="BY22" t="str">
        <f t="shared" si="17"/>
        <v xml:space="preserve">INSERT INTO SC_SystemeProduits(RefDimension,NomSysteme,typePresta,ligne,Quantite,formule,cte1,DateModif) values (7,'FV5','MP',26,null,'1*CTE1','PERIMETRE',now());
</v>
      </c>
      <c r="CB22" t="str">
        <f t="shared" si="18"/>
        <v xml:space="preserve">INSERT INTO SC_SystemeProduits(RefDimension,NomSysteme,typePresta,ligne,Quantite,formule,cte1,DateModif) values (8,'FV5','MP',26,null,'1*CTE1','PERIMETRE',now());
</v>
      </c>
      <c r="CE22" t="str">
        <f t="shared" si="19"/>
        <v xml:space="preserve">INSERT INTO SC_SystemeProduits(RefDimension,NomSysteme,typePresta,ligne,Quantite,formule,cte1,DateModif) values (9,'FV5','MP',26,null,'1*CTE1','PERIMETRE',now());
</v>
      </c>
      <c r="CH22" t="str">
        <f t="shared" si="20"/>
        <v xml:space="preserve">INSERT INTO SC_SystemeProduits(RefDimension,NomSysteme,typePresta,ligne,Quantite,formule,cte1,DateModif) values (10,'FV5','MP',26,null,'1*CTE1','PERIMETRE',now());
</v>
      </c>
      <c r="CK22" t="str">
        <f t="shared" si="21"/>
        <v xml:space="preserve">INSERT INTO SC_SystemeProduits(RefDimension,NomSysteme,typePresta,ligne,Quantite,formule,cte1,DateModif) values (11,'FV5','MP',26,null,'1*CTE1','PERIMETRE',now());
</v>
      </c>
      <c r="CN22" t="str">
        <f t="shared" si="22"/>
        <v/>
      </c>
      <c r="CQ22" t="str">
        <f t="shared" si="23"/>
        <v/>
      </c>
      <c r="CT22" t="str">
        <f t="shared" si="24"/>
        <v/>
      </c>
      <c r="CW22" t="str">
        <f t="shared" si="25"/>
        <v/>
      </c>
      <c r="CZ22" t="str">
        <f t="shared" si="26"/>
        <v/>
      </c>
      <c r="DC22" t="str">
        <f t="shared" si="27"/>
        <v/>
      </c>
      <c r="DF22" t="str">
        <f t="shared" si="28"/>
        <v/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2"/>
  <dimension ref="A1:DH28"/>
  <sheetViews>
    <sheetView workbookViewId="0">
      <selection activeCell="BG4" sqref="BG1:BG4"/>
    </sheetView>
  </sheetViews>
  <sheetFormatPr baseColWidth="10" defaultRowHeight="14.4" x14ac:dyDescent="0.3"/>
  <cols>
    <col min="3" max="3" width="20.33203125" customWidth="1"/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869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62</v>
      </c>
      <c r="B4" t="s">
        <v>327</v>
      </c>
      <c r="C4" t="s">
        <v>381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3">
      <c r="A5" s="12">
        <f>VLOOKUP($C5,[1]MATIERES!$A$2:$K$379,11,0)</f>
        <v>60</v>
      </c>
      <c r="B5" t="s">
        <v>327</v>
      </c>
      <c r="C5" t="s">
        <v>368</v>
      </c>
      <c r="D5" t="s">
        <v>47</v>
      </c>
      <c r="E5">
        <v>36.08</v>
      </c>
      <c r="F5" s="14" t="s">
        <v>887</v>
      </c>
      <c r="G5" s="14" t="s">
        <v>821</v>
      </c>
      <c r="H5">
        <v>44</v>
      </c>
      <c r="I5" s="14" t="s">
        <v>887</v>
      </c>
      <c r="J5" s="14" t="s">
        <v>821</v>
      </c>
      <c r="K5">
        <v>52.800000000000004</v>
      </c>
      <c r="L5" s="14" t="s">
        <v>887</v>
      </c>
      <c r="M5" s="14" t="s">
        <v>821</v>
      </c>
      <c r="N5">
        <v>57.2</v>
      </c>
      <c r="O5" s="14" t="s">
        <v>887</v>
      </c>
      <c r="P5" s="14" t="s">
        <v>821</v>
      </c>
      <c r="Q5">
        <v>61.600000000000009</v>
      </c>
      <c r="R5" s="14" t="s">
        <v>887</v>
      </c>
      <c r="S5" s="14" t="s">
        <v>821</v>
      </c>
      <c r="T5">
        <v>66</v>
      </c>
      <c r="U5" s="14" t="s">
        <v>887</v>
      </c>
      <c r="V5" s="14" t="s">
        <v>821</v>
      </c>
      <c r="W5">
        <v>70.400000000000006</v>
      </c>
      <c r="X5" s="14" t="s">
        <v>887</v>
      </c>
      <c r="Y5" s="14" t="s">
        <v>821</v>
      </c>
      <c r="Z5">
        <v>74.800000000000011</v>
      </c>
      <c r="AA5" s="14" t="s">
        <v>887</v>
      </c>
      <c r="AB5" s="14" t="s">
        <v>821</v>
      </c>
      <c r="AC5">
        <v>79.2</v>
      </c>
      <c r="AD5" s="14" t="s">
        <v>887</v>
      </c>
      <c r="AE5" s="14" t="s">
        <v>821</v>
      </c>
      <c r="AF5">
        <v>88</v>
      </c>
      <c r="AG5" s="14" t="s">
        <v>887</v>
      </c>
      <c r="AH5" s="14" t="s">
        <v>821</v>
      </c>
      <c r="AI5">
        <v>96.800000000000011</v>
      </c>
      <c r="AJ5" s="14" t="s">
        <v>887</v>
      </c>
      <c r="AK5" s="14" t="s">
        <v>821</v>
      </c>
      <c r="AL5">
        <v>101.2</v>
      </c>
      <c r="AM5" s="14" t="s">
        <v>887</v>
      </c>
      <c r="AN5" s="14" t="s">
        <v>821</v>
      </c>
      <c r="AO5">
        <v>96.800000000000011</v>
      </c>
      <c r="AP5" s="14" t="s">
        <v>887</v>
      </c>
      <c r="AQ5" s="14" t="s">
        <v>821</v>
      </c>
      <c r="AR5">
        <v>105.60000000000001</v>
      </c>
      <c r="AS5" s="14" t="s">
        <v>887</v>
      </c>
      <c r="AT5" s="14" t="s">
        <v>821</v>
      </c>
      <c r="AU5">
        <v>110.00000000000001</v>
      </c>
      <c r="AV5" s="14" t="s">
        <v>887</v>
      </c>
      <c r="AW5" s="14" t="s">
        <v>821</v>
      </c>
      <c r="AX5">
        <v>114.4</v>
      </c>
      <c r="AY5" s="14" t="s">
        <v>887</v>
      </c>
      <c r="AZ5" s="14" t="s">
        <v>821</v>
      </c>
      <c r="BA5">
        <v>123.20000000000002</v>
      </c>
      <c r="BB5" s="14" t="s">
        <v>887</v>
      </c>
      <c r="BC5" s="14" t="s">
        <v>821</v>
      </c>
      <c r="BD5">
        <v>114.4</v>
      </c>
      <c r="BE5" s="14" t="s">
        <v>887</v>
      </c>
      <c r="BF5" s="14" t="s">
        <v>821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3">
      <c r="A6" s="12">
        <f>VLOOKUP($C6,[1]MATIERES!$A$2:$K$379,11,0)</f>
        <v>61</v>
      </c>
      <c r="B6" t="s">
        <v>327</v>
      </c>
      <c r="C6" t="s">
        <v>375</v>
      </c>
      <c r="D6" t="s">
        <v>47</v>
      </c>
      <c r="E6">
        <v>2.5</v>
      </c>
      <c r="F6" s="14" t="s">
        <v>878</v>
      </c>
      <c r="G6" s="14" t="s">
        <v>863</v>
      </c>
      <c r="H6">
        <v>3</v>
      </c>
      <c r="I6" s="14" t="s">
        <v>878</v>
      </c>
      <c r="J6" s="14" t="s">
        <v>863</v>
      </c>
      <c r="K6">
        <v>4</v>
      </c>
      <c r="L6" s="14" t="s">
        <v>878</v>
      </c>
      <c r="M6" s="14" t="s">
        <v>863</v>
      </c>
      <c r="N6">
        <v>4</v>
      </c>
      <c r="O6" s="14" t="s">
        <v>878</v>
      </c>
      <c r="P6" s="14" t="s">
        <v>863</v>
      </c>
      <c r="Q6">
        <v>4</v>
      </c>
      <c r="R6" s="14" t="s">
        <v>878</v>
      </c>
      <c r="S6" s="14" t="s">
        <v>863</v>
      </c>
      <c r="T6">
        <v>4</v>
      </c>
      <c r="U6" s="14" t="s">
        <v>878</v>
      </c>
      <c r="V6" s="14" t="s">
        <v>863</v>
      </c>
      <c r="W6">
        <v>4</v>
      </c>
      <c r="X6" s="14" t="s">
        <v>878</v>
      </c>
      <c r="Y6" s="14" t="s">
        <v>863</v>
      </c>
      <c r="Z6">
        <v>4.5</v>
      </c>
      <c r="AA6" s="14" t="s">
        <v>878</v>
      </c>
      <c r="AB6" s="14" t="s">
        <v>863</v>
      </c>
      <c r="AC6">
        <v>5</v>
      </c>
      <c r="AD6" s="14" t="s">
        <v>878</v>
      </c>
      <c r="AE6" s="14" t="s">
        <v>863</v>
      </c>
      <c r="AF6">
        <v>6</v>
      </c>
      <c r="AG6" s="14" t="s">
        <v>878</v>
      </c>
      <c r="AH6" s="14" t="s">
        <v>863</v>
      </c>
      <c r="AI6">
        <v>8</v>
      </c>
      <c r="AJ6" s="14" t="s">
        <v>878</v>
      </c>
      <c r="AK6" s="14" t="s">
        <v>863</v>
      </c>
      <c r="AL6">
        <v>8</v>
      </c>
      <c r="AM6" s="14" t="s">
        <v>878</v>
      </c>
      <c r="AN6" s="14" t="s">
        <v>863</v>
      </c>
      <c r="AO6">
        <v>7</v>
      </c>
      <c r="AP6" s="14" t="s">
        <v>878</v>
      </c>
      <c r="AQ6" s="14" t="s">
        <v>863</v>
      </c>
      <c r="AR6">
        <v>8</v>
      </c>
      <c r="AS6" s="14" t="s">
        <v>878</v>
      </c>
      <c r="AT6" s="14" t="s">
        <v>863</v>
      </c>
      <c r="AU6">
        <v>8</v>
      </c>
      <c r="AV6" s="14" t="s">
        <v>878</v>
      </c>
      <c r="AW6" s="14" t="s">
        <v>863</v>
      </c>
      <c r="AX6">
        <v>9</v>
      </c>
      <c r="AY6" s="14" t="s">
        <v>878</v>
      </c>
      <c r="AZ6" s="14" t="s">
        <v>863</v>
      </c>
      <c r="BA6">
        <v>10</v>
      </c>
      <c r="BB6" s="14" t="s">
        <v>878</v>
      </c>
      <c r="BC6" s="14" t="s">
        <v>863</v>
      </c>
      <c r="BD6">
        <v>8</v>
      </c>
      <c r="BE6" s="14" t="s">
        <v>878</v>
      </c>
      <c r="BF6" s="14" t="s">
        <v>863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3">
      <c r="A7" s="12">
        <f>VLOOKUP($C7,[1]MATIERES!$A$2:$K$379,11,0)</f>
        <v>299</v>
      </c>
      <c r="B7" t="s">
        <v>327</v>
      </c>
      <c r="C7" t="s">
        <v>369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3">
      <c r="A8" s="12">
        <f>VLOOKUP($C8,[1]MATIERES!$A$2:$K$379,11,0)</f>
        <v>301</v>
      </c>
      <c r="B8" t="s">
        <v>327</v>
      </c>
      <c r="C8" t="s">
        <v>370</v>
      </c>
      <c r="D8" t="s">
        <v>8</v>
      </c>
      <c r="E8">
        <v>34.799999999999997</v>
      </c>
      <c r="F8" s="14" t="s">
        <v>888</v>
      </c>
      <c r="G8" s="14" t="s">
        <v>821</v>
      </c>
      <c r="H8">
        <v>42</v>
      </c>
      <c r="I8" s="14" t="s">
        <v>888</v>
      </c>
      <c r="J8" s="14" t="s">
        <v>821</v>
      </c>
      <c r="K8">
        <v>50</v>
      </c>
      <c r="L8" s="14" t="s">
        <v>888</v>
      </c>
      <c r="M8" s="14" t="s">
        <v>821</v>
      </c>
      <c r="N8">
        <v>54</v>
      </c>
      <c r="O8" s="14" t="s">
        <v>888</v>
      </c>
      <c r="P8" s="14" t="s">
        <v>821</v>
      </c>
      <c r="Q8">
        <v>58</v>
      </c>
      <c r="R8" s="14" t="s">
        <v>888</v>
      </c>
      <c r="S8" s="14" t="s">
        <v>821</v>
      </c>
      <c r="T8">
        <v>62</v>
      </c>
      <c r="U8" s="14" t="s">
        <v>888</v>
      </c>
      <c r="V8" s="14" t="s">
        <v>821</v>
      </c>
      <c r="W8">
        <v>66</v>
      </c>
      <c r="X8" s="14" t="s">
        <v>888</v>
      </c>
      <c r="Y8" s="14" t="s">
        <v>821</v>
      </c>
      <c r="Z8">
        <v>70</v>
      </c>
      <c r="AA8" s="14" t="s">
        <v>888</v>
      </c>
      <c r="AB8" s="14" t="s">
        <v>821</v>
      </c>
      <c r="AC8">
        <v>74</v>
      </c>
      <c r="AD8" s="14" t="s">
        <v>888</v>
      </c>
      <c r="AE8" s="14" t="s">
        <v>821</v>
      </c>
      <c r="AF8">
        <v>82</v>
      </c>
      <c r="AG8" s="14" t="s">
        <v>888</v>
      </c>
      <c r="AH8" s="14" t="s">
        <v>821</v>
      </c>
      <c r="AI8">
        <v>90</v>
      </c>
      <c r="AJ8" s="14" t="s">
        <v>888</v>
      </c>
      <c r="AK8" s="14" t="s">
        <v>821</v>
      </c>
      <c r="AL8">
        <v>94</v>
      </c>
      <c r="AM8" s="14" t="s">
        <v>888</v>
      </c>
      <c r="AN8" s="14" t="s">
        <v>821</v>
      </c>
      <c r="AO8">
        <v>90</v>
      </c>
      <c r="AP8" s="14" t="s">
        <v>888</v>
      </c>
      <c r="AQ8" s="14" t="s">
        <v>821</v>
      </c>
      <c r="AR8">
        <v>98</v>
      </c>
      <c r="AS8" s="14" t="s">
        <v>888</v>
      </c>
      <c r="AT8" s="14" t="s">
        <v>821</v>
      </c>
      <c r="AU8">
        <v>102</v>
      </c>
      <c r="AV8" s="14" t="s">
        <v>888</v>
      </c>
      <c r="AW8" s="14" t="s">
        <v>821</v>
      </c>
      <c r="AX8">
        <v>106</v>
      </c>
      <c r="AY8" s="14" t="s">
        <v>888</v>
      </c>
      <c r="AZ8" s="14" t="s">
        <v>821</v>
      </c>
      <c r="BA8">
        <v>114</v>
      </c>
      <c r="BB8" s="14" t="s">
        <v>888</v>
      </c>
      <c r="BC8" s="14" t="s">
        <v>821</v>
      </c>
      <c r="BD8">
        <v>106</v>
      </c>
      <c r="BE8" s="14" t="s">
        <v>888</v>
      </c>
      <c r="BF8" s="14" t="s">
        <v>821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3">
      <c r="A9" s="12">
        <f>VLOOKUP($C9,[1]MATIERES!$A$2:$K$379,11,0)</f>
        <v>295</v>
      </c>
      <c r="B9" t="s">
        <v>327</v>
      </c>
      <c r="C9" t="s">
        <v>371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3">
      <c r="A10" s="12">
        <f>VLOOKUP($C10,[1]MATIERES!$A$2:$K$379,11,0)</f>
        <v>82</v>
      </c>
      <c r="B10" t="s">
        <v>327</v>
      </c>
      <c r="C10" t="s">
        <v>372</v>
      </c>
      <c r="D10" t="s">
        <v>8</v>
      </c>
      <c r="E10">
        <v>8.5</v>
      </c>
      <c r="F10" s="14" t="s">
        <v>854</v>
      </c>
      <c r="G10" s="14" t="s">
        <v>821</v>
      </c>
      <c r="H10">
        <v>10.3</v>
      </c>
      <c r="I10" s="14" t="s">
        <v>854</v>
      </c>
      <c r="J10" s="14" t="s">
        <v>821</v>
      </c>
      <c r="K10">
        <v>12.3</v>
      </c>
      <c r="L10" s="14" t="s">
        <v>854</v>
      </c>
      <c r="M10" s="14" t="s">
        <v>821</v>
      </c>
      <c r="N10">
        <v>13.3</v>
      </c>
      <c r="O10" s="14" t="s">
        <v>854</v>
      </c>
      <c r="P10" s="14" t="s">
        <v>821</v>
      </c>
      <c r="Q10">
        <v>14.3</v>
      </c>
      <c r="R10" s="14" t="s">
        <v>854</v>
      </c>
      <c r="S10" s="14" t="s">
        <v>821</v>
      </c>
      <c r="T10">
        <v>15.3</v>
      </c>
      <c r="U10" s="14" t="s">
        <v>854</v>
      </c>
      <c r="V10" s="14" t="s">
        <v>821</v>
      </c>
      <c r="W10">
        <v>16.3</v>
      </c>
      <c r="X10" s="14" t="s">
        <v>854</v>
      </c>
      <c r="Y10" s="14" t="s">
        <v>821</v>
      </c>
      <c r="Z10">
        <v>17.3</v>
      </c>
      <c r="AA10" s="14" t="s">
        <v>854</v>
      </c>
      <c r="AB10" s="14" t="s">
        <v>821</v>
      </c>
      <c r="AC10">
        <v>18.3</v>
      </c>
      <c r="AD10" s="14" t="s">
        <v>854</v>
      </c>
      <c r="AE10" s="14" t="s">
        <v>821</v>
      </c>
      <c r="AF10">
        <v>20.3</v>
      </c>
      <c r="AG10" s="14" t="s">
        <v>854</v>
      </c>
      <c r="AH10" s="14" t="s">
        <v>821</v>
      </c>
      <c r="AI10">
        <v>22.3</v>
      </c>
      <c r="AJ10" s="14" t="s">
        <v>854</v>
      </c>
      <c r="AK10" s="14" t="s">
        <v>821</v>
      </c>
      <c r="AL10">
        <v>23.3</v>
      </c>
      <c r="AM10" s="14" t="s">
        <v>854</v>
      </c>
      <c r="AN10" s="14" t="s">
        <v>821</v>
      </c>
      <c r="AO10">
        <v>22.3</v>
      </c>
      <c r="AP10" s="14" t="s">
        <v>854</v>
      </c>
      <c r="AQ10" s="14" t="s">
        <v>821</v>
      </c>
      <c r="AR10">
        <v>24.3</v>
      </c>
      <c r="AS10" s="14" t="s">
        <v>854</v>
      </c>
      <c r="AT10" s="14" t="s">
        <v>821</v>
      </c>
      <c r="AU10">
        <v>25.3</v>
      </c>
      <c r="AV10" s="14" t="s">
        <v>854</v>
      </c>
      <c r="AW10" s="14" t="s">
        <v>821</v>
      </c>
      <c r="AX10">
        <v>26.3</v>
      </c>
      <c r="AY10" s="14" t="s">
        <v>854</v>
      </c>
      <c r="AZ10" s="14" t="s">
        <v>821</v>
      </c>
      <c r="BA10">
        <v>28.3</v>
      </c>
      <c r="BB10" s="14" t="s">
        <v>854</v>
      </c>
      <c r="BC10" s="14" t="s">
        <v>821</v>
      </c>
      <c r="BD10">
        <v>26.3</v>
      </c>
      <c r="BE10" s="14" t="s">
        <v>854</v>
      </c>
      <c r="BF10" s="14" t="s">
        <v>821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3">
      <c r="A11" s="12">
        <f>VLOOKUP($C11,[1]MATIERES!$A$2:$K$379,11,0)</f>
        <v>89</v>
      </c>
      <c r="B11" t="s">
        <v>327</v>
      </c>
      <c r="C11" t="s">
        <v>209</v>
      </c>
      <c r="D11" t="s">
        <v>47</v>
      </c>
      <c r="E11">
        <v>8.5</v>
      </c>
      <c r="F11" s="14" t="s">
        <v>854</v>
      </c>
      <c r="G11" s="14" t="s">
        <v>821</v>
      </c>
      <c r="H11">
        <v>10.3</v>
      </c>
      <c r="I11" s="14" t="s">
        <v>854</v>
      </c>
      <c r="J11" s="14" t="s">
        <v>821</v>
      </c>
      <c r="K11">
        <v>12.3</v>
      </c>
      <c r="L11" s="14" t="s">
        <v>854</v>
      </c>
      <c r="M11" s="14" t="s">
        <v>821</v>
      </c>
      <c r="N11">
        <v>13.3</v>
      </c>
      <c r="O11" s="14" t="s">
        <v>854</v>
      </c>
      <c r="P11" s="14" t="s">
        <v>821</v>
      </c>
      <c r="Q11">
        <v>14.3</v>
      </c>
      <c r="R11" s="14" t="s">
        <v>854</v>
      </c>
      <c r="S11" s="14" t="s">
        <v>821</v>
      </c>
      <c r="T11">
        <v>15.3</v>
      </c>
      <c r="U11" s="14" t="s">
        <v>854</v>
      </c>
      <c r="V11" s="14" t="s">
        <v>821</v>
      </c>
      <c r="W11">
        <v>16.3</v>
      </c>
      <c r="X11" s="14" t="s">
        <v>854</v>
      </c>
      <c r="Y11" s="14" t="s">
        <v>821</v>
      </c>
      <c r="Z11">
        <v>17.3</v>
      </c>
      <c r="AA11" s="14" t="s">
        <v>854</v>
      </c>
      <c r="AB11" s="14" t="s">
        <v>821</v>
      </c>
      <c r="AC11">
        <v>18.3</v>
      </c>
      <c r="AD11" s="14" t="s">
        <v>854</v>
      </c>
      <c r="AE11" s="14" t="s">
        <v>821</v>
      </c>
      <c r="AG11" s="14" t="s">
        <v>854</v>
      </c>
      <c r="AH11" s="14" t="s">
        <v>821</v>
      </c>
      <c r="AJ11" s="14" t="s">
        <v>854</v>
      </c>
      <c r="AK11" s="14" t="s">
        <v>821</v>
      </c>
      <c r="AM11" s="14" t="s">
        <v>854</v>
      </c>
      <c r="AN11" s="14" t="s">
        <v>821</v>
      </c>
      <c r="AP11" s="14" t="s">
        <v>854</v>
      </c>
      <c r="AQ11" s="14" t="s">
        <v>821</v>
      </c>
      <c r="AS11" s="14" t="s">
        <v>854</v>
      </c>
      <c r="AT11" s="14" t="s">
        <v>821</v>
      </c>
      <c r="AV11" s="14" t="s">
        <v>854</v>
      </c>
      <c r="AW11" s="14" t="s">
        <v>821</v>
      </c>
      <c r="AY11" s="14" t="s">
        <v>854</v>
      </c>
      <c r="AZ11" s="14" t="s">
        <v>821</v>
      </c>
      <c r="BB11" s="14" t="s">
        <v>854</v>
      </c>
      <c r="BC11" s="14" t="s">
        <v>821</v>
      </c>
      <c r="BE11" s="14" t="s">
        <v>854</v>
      </c>
      <c r="BF11" s="14" t="s">
        <v>821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3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3">
      <c r="A13" s="12">
        <f>VLOOKUP($C13,[1]ATELIER!$A$2:$K$291,11,0)</f>
        <v>14</v>
      </c>
      <c r="B13" t="s">
        <v>330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3">
      <c r="A14" s="12">
        <f>VLOOKUP($C14,[1]ATELIER!$A$2:$K$291,11,0)</f>
        <v>12</v>
      </c>
      <c r="B14" t="s">
        <v>330</v>
      </c>
      <c r="C14" t="s">
        <v>32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3">
      <c r="A15" s="12">
        <f>VLOOKUP($C15,[1]ATELIER!$A$2:$K$291,11,0)</f>
        <v>13</v>
      </c>
      <c r="B15" t="s">
        <v>330</v>
      </c>
      <c r="C15" t="s">
        <v>34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1" customFormat="1" x14ac:dyDescent="0.3">
      <c r="A16" s="20">
        <f>VLOOKUP($C16,[1]ATELIER!$A$2:$K$291,11,0)</f>
        <v>19</v>
      </c>
      <c r="B16" s="21" t="s">
        <v>330</v>
      </c>
      <c r="C16" s="21" t="s">
        <v>43</v>
      </c>
      <c r="D16" s="21" t="s">
        <v>8</v>
      </c>
      <c r="E16" s="21">
        <v>2</v>
      </c>
      <c r="F16" s="22" t="s">
        <v>855</v>
      </c>
      <c r="G16" s="22" t="s">
        <v>856</v>
      </c>
      <c r="H16" s="21">
        <v>2</v>
      </c>
      <c r="I16" s="22" t="s">
        <v>855</v>
      </c>
      <c r="J16" s="22" t="s">
        <v>856</v>
      </c>
      <c r="K16" s="21">
        <v>2</v>
      </c>
      <c r="L16" s="22" t="s">
        <v>855</v>
      </c>
      <c r="M16" s="22" t="s">
        <v>856</v>
      </c>
      <c r="N16" s="21">
        <v>2</v>
      </c>
      <c r="O16" s="22" t="s">
        <v>855</v>
      </c>
      <c r="P16" s="22" t="s">
        <v>856</v>
      </c>
      <c r="Q16" s="21">
        <v>6</v>
      </c>
      <c r="R16" s="22" t="s">
        <v>855</v>
      </c>
      <c r="S16" s="22" t="s">
        <v>856</v>
      </c>
      <c r="T16" s="21">
        <v>4</v>
      </c>
      <c r="U16" s="22" t="s">
        <v>855</v>
      </c>
      <c r="V16" s="22" t="s">
        <v>856</v>
      </c>
      <c r="W16" s="21">
        <v>6</v>
      </c>
      <c r="X16" s="22" t="s">
        <v>855</v>
      </c>
      <c r="Y16" s="22" t="s">
        <v>856</v>
      </c>
      <c r="Z16" s="21">
        <v>6</v>
      </c>
      <c r="AA16" s="22" t="s">
        <v>855</v>
      </c>
      <c r="AB16" s="22" t="s">
        <v>856</v>
      </c>
      <c r="AC16" s="21">
        <v>2</v>
      </c>
      <c r="AD16" s="22" t="s">
        <v>855</v>
      </c>
      <c r="AE16" s="22" t="s">
        <v>856</v>
      </c>
      <c r="AF16" s="21">
        <v>2</v>
      </c>
      <c r="AG16" s="22" t="s">
        <v>855</v>
      </c>
      <c r="AH16" s="22" t="s">
        <v>858</v>
      </c>
      <c r="AI16" s="21">
        <v>2</v>
      </c>
      <c r="AJ16" s="22" t="s">
        <v>855</v>
      </c>
      <c r="AK16" s="22" t="s">
        <v>858</v>
      </c>
      <c r="AL16" s="21">
        <v>2</v>
      </c>
      <c r="AM16" s="22" t="s">
        <v>855</v>
      </c>
      <c r="AN16" s="22" t="s">
        <v>859</v>
      </c>
      <c r="AO16" s="21">
        <v>6</v>
      </c>
      <c r="AP16" s="22" t="s">
        <v>855</v>
      </c>
      <c r="AQ16" s="22" t="s">
        <v>858</v>
      </c>
      <c r="AR16" s="21">
        <v>4</v>
      </c>
      <c r="AS16" s="22" t="s">
        <v>855</v>
      </c>
      <c r="AT16" s="22" t="s">
        <v>859</v>
      </c>
      <c r="AU16" s="21">
        <v>6</v>
      </c>
      <c r="AV16" s="22" t="s">
        <v>855</v>
      </c>
      <c r="AW16" s="22" t="s">
        <v>859</v>
      </c>
      <c r="AX16" s="21">
        <v>6</v>
      </c>
      <c r="AY16" s="22" t="s">
        <v>855</v>
      </c>
      <c r="AZ16" s="22" t="s">
        <v>859</v>
      </c>
      <c r="BA16" s="21">
        <v>8</v>
      </c>
      <c r="BB16" s="22" t="s">
        <v>855</v>
      </c>
      <c r="BC16" s="22" t="s">
        <v>859</v>
      </c>
      <c r="BD16" s="21">
        <v>12</v>
      </c>
      <c r="BE16" s="22" t="s">
        <v>855</v>
      </c>
      <c r="BF16" s="22" t="s">
        <v>859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3">
      <c r="A17" s="12">
        <f>VLOOKUP($C17,[1]ATELIER!$A$2:$K$291,11,0)</f>
        <v>20</v>
      </c>
      <c r="B17" t="s">
        <v>330</v>
      </c>
      <c r="C17" t="s">
        <v>46</v>
      </c>
      <c r="D17" t="s">
        <v>47</v>
      </c>
      <c r="E17">
        <v>3.2</v>
      </c>
      <c r="F17" s="14" t="s">
        <v>855</v>
      </c>
      <c r="G17" s="14" t="s">
        <v>857</v>
      </c>
      <c r="H17">
        <v>4</v>
      </c>
      <c r="I17" s="14" t="s">
        <v>855</v>
      </c>
      <c r="J17" s="14" t="s">
        <v>857</v>
      </c>
      <c r="K17">
        <v>4</v>
      </c>
      <c r="L17" s="14" t="s">
        <v>855</v>
      </c>
      <c r="M17" s="14" t="s">
        <v>857</v>
      </c>
      <c r="N17">
        <v>5</v>
      </c>
      <c r="O17" s="14" t="s">
        <v>855</v>
      </c>
      <c r="P17" s="14" t="s">
        <v>857</v>
      </c>
      <c r="Q17">
        <v>6</v>
      </c>
      <c r="R17" s="14" t="s">
        <v>855</v>
      </c>
      <c r="S17" s="14" t="s">
        <v>857</v>
      </c>
      <c r="T17">
        <v>7</v>
      </c>
      <c r="U17" s="14" t="s">
        <v>855</v>
      </c>
      <c r="V17" s="14" t="s">
        <v>857</v>
      </c>
      <c r="W17">
        <v>8</v>
      </c>
      <c r="X17" s="14" t="s">
        <v>855</v>
      </c>
      <c r="Y17" s="14" t="s">
        <v>857</v>
      </c>
      <c r="Z17">
        <v>8</v>
      </c>
      <c r="AA17" s="14" t="s">
        <v>855</v>
      </c>
      <c r="AB17" s="14" t="s">
        <v>857</v>
      </c>
      <c r="AC17">
        <v>8</v>
      </c>
      <c r="AD17" s="14" t="s">
        <v>855</v>
      </c>
      <c r="AE17" s="14" t="s">
        <v>857</v>
      </c>
      <c r="AF17">
        <v>8</v>
      </c>
      <c r="AG17" s="14" t="s">
        <v>855</v>
      </c>
      <c r="AH17" s="14" t="s">
        <v>857</v>
      </c>
      <c r="AI17">
        <v>6</v>
      </c>
      <c r="AJ17" s="14" t="s">
        <v>855</v>
      </c>
      <c r="AK17" s="14" t="s">
        <v>857</v>
      </c>
      <c r="AL17">
        <v>7</v>
      </c>
      <c r="AM17" s="14" t="s">
        <v>855</v>
      </c>
      <c r="AN17" s="14" t="s">
        <v>857</v>
      </c>
      <c r="AO17">
        <v>8</v>
      </c>
      <c r="AP17" s="14" t="s">
        <v>855</v>
      </c>
      <c r="AQ17" s="14" t="s">
        <v>857</v>
      </c>
      <c r="AR17">
        <v>8</v>
      </c>
      <c r="AS17" s="14" t="s">
        <v>855</v>
      </c>
      <c r="AT17" s="14" t="s">
        <v>857</v>
      </c>
      <c r="AU17">
        <v>9</v>
      </c>
      <c r="AV17" s="14" t="s">
        <v>855</v>
      </c>
      <c r="AW17" s="14" t="s">
        <v>857</v>
      </c>
      <c r="AX17">
        <v>8</v>
      </c>
      <c r="AY17" s="14" t="s">
        <v>855</v>
      </c>
      <c r="AZ17" s="14" t="s">
        <v>857</v>
      </c>
      <c r="BA17">
        <v>8</v>
      </c>
      <c r="BB17" s="14" t="s">
        <v>855</v>
      </c>
      <c r="BC17" s="14" t="s">
        <v>857</v>
      </c>
      <c r="BD17">
        <v>10</v>
      </c>
      <c r="BE17" s="14" t="s">
        <v>855</v>
      </c>
      <c r="BF17" s="14" t="s">
        <v>857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3">
      <c r="A18" s="12">
        <f>VLOOKUP($C18,[1]ATELIER!$A$2:$K$291,11,0)</f>
        <v>16</v>
      </c>
      <c r="B18" t="s">
        <v>330</v>
      </c>
      <c r="C18" t="s">
        <v>37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3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3">
      <c r="A20" s="12">
        <f>VLOOKUP($C20,[1]CHANTIER!$A$2:$K$291,11,0)</f>
        <v>41</v>
      </c>
      <c r="B20" t="s">
        <v>331</v>
      </c>
      <c r="C20" t="s">
        <v>165</v>
      </c>
      <c r="D20" t="s">
        <v>47</v>
      </c>
      <c r="E20">
        <v>8.1999999999999993</v>
      </c>
      <c r="F20" s="14" t="s">
        <v>878</v>
      </c>
      <c r="G20" s="14" t="s">
        <v>821</v>
      </c>
      <c r="H20">
        <v>10</v>
      </c>
      <c r="I20" s="14" t="s">
        <v>878</v>
      </c>
      <c r="J20" s="14" t="s">
        <v>821</v>
      </c>
      <c r="K20">
        <v>12</v>
      </c>
      <c r="L20" s="14" t="s">
        <v>878</v>
      </c>
      <c r="M20" s="14" t="s">
        <v>821</v>
      </c>
      <c r="N20">
        <v>13</v>
      </c>
      <c r="O20" s="14" t="s">
        <v>878</v>
      </c>
      <c r="P20" s="14" t="s">
        <v>821</v>
      </c>
      <c r="Q20">
        <v>14</v>
      </c>
      <c r="R20" s="14" t="s">
        <v>878</v>
      </c>
      <c r="S20" s="14" t="s">
        <v>821</v>
      </c>
      <c r="T20">
        <v>15</v>
      </c>
      <c r="U20" s="14" t="s">
        <v>878</v>
      </c>
      <c r="V20" s="14" t="s">
        <v>821</v>
      </c>
      <c r="W20">
        <v>16</v>
      </c>
      <c r="X20" s="14" t="s">
        <v>878</v>
      </c>
      <c r="Y20" s="14" t="s">
        <v>821</v>
      </c>
      <c r="Z20">
        <v>17</v>
      </c>
      <c r="AA20" s="14" t="s">
        <v>878</v>
      </c>
      <c r="AB20" s="14" t="s">
        <v>821</v>
      </c>
      <c r="AC20">
        <v>18</v>
      </c>
      <c r="AD20" s="14" t="s">
        <v>878</v>
      </c>
      <c r="AE20" s="14" t="s">
        <v>821</v>
      </c>
      <c r="AF20">
        <v>20</v>
      </c>
      <c r="AG20" s="14" t="s">
        <v>878</v>
      </c>
      <c r="AH20" s="14" t="s">
        <v>821</v>
      </c>
      <c r="AI20">
        <v>22</v>
      </c>
      <c r="AJ20" s="14" t="s">
        <v>878</v>
      </c>
      <c r="AK20" s="14" t="s">
        <v>821</v>
      </c>
      <c r="AL20">
        <v>23</v>
      </c>
      <c r="AM20" s="14" t="s">
        <v>878</v>
      </c>
      <c r="AN20" s="14" t="s">
        <v>821</v>
      </c>
      <c r="AO20">
        <v>22</v>
      </c>
      <c r="AP20" s="14" t="s">
        <v>878</v>
      </c>
      <c r="AQ20" s="14" t="s">
        <v>821</v>
      </c>
      <c r="AR20">
        <v>24</v>
      </c>
      <c r="AS20" s="14" t="s">
        <v>878</v>
      </c>
      <c r="AT20" s="14" t="s">
        <v>821</v>
      </c>
      <c r="AU20">
        <v>25</v>
      </c>
      <c r="AV20" s="14" t="s">
        <v>878</v>
      </c>
      <c r="AW20" s="14" t="s">
        <v>821</v>
      </c>
      <c r="AX20">
        <v>26</v>
      </c>
      <c r="AY20" s="14" t="s">
        <v>878</v>
      </c>
      <c r="AZ20" s="14" t="s">
        <v>821</v>
      </c>
      <c r="BA20">
        <v>28</v>
      </c>
      <c r="BB20" s="14" t="s">
        <v>878</v>
      </c>
      <c r="BC20" s="14" t="s">
        <v>821</v>
      </c>
      <c r="BD20">
        <v>26</v>
      </c>
      <c r="BE20" s="14" t="s">
        <v>878</v>
      </c>
      <c r="BF20" s="14" t="s">
        <v>821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3">
      <c r="A21" s="12">
        <f>VLOOKUP($C21,[1]CHANTIER!$A$2:$K$291,11,0)</f>
        <v>44</v>
      </c>
      <c r="B21" t="s">
        <v>331</v>
      </c>
      <c r="C21" t="s">
        <v>171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3">
      <c r="A22" s="12">
        <f>VLOOKUP($C22,[1]CHANTIER!$A$2:$K$291,11,0)</f>
        <v>38</v>
      </c>
      <c r="B22" t="s">
        <v>331</v>
      </c>
      <c r="C22" t="s">
        <v>160</v>
      </c>
      <c r="D22" t="s">
        <v>47</v>
      </c>
      <c r="E22">
        <v>36.08</v>
      </c>
      <c r="F22" s="14" t="s">
        <v>887</v>
      </c>
      <c r="G22" s="14" t="s">
        <v>821</v>
      </c>
      <c r="H22">
        <v>44</v>
      </c>
      <c r="I22" s="14" t="s">
        <v>887</v>
      </c>
      <c r="J22" s="14" t="s">
        <v>821</v>
      </c>
      <c r="K22">
        <v>52.800000000000004</v>
      </c>
      <c r="L22" s="14" t="s">
        <v>887</v>
      </c>
      <c r="M22" s="14" t="s">
        <v>821</v>
      </c>
      <c r="N22">
        <v>57.2</v>
      </c>
      <c r="O22" s="14" t="s">
        <v>887</v>
      </c>
      <c r="P22" s="14" t="s">
        <v>821</v>
      </c>
      <c r="Q22">
        <v>61.600000000000009</v>
      </c>
      <c r="R22" s="14" t="s">
        <v>887</v>
      </c>
      <c r="S22" s="14" t="s">
        <v>821</v>
      </c>
      <c r="T22">
        <v>66</v>
      </c>
      <c r="U22" s="14" t="s">
        <v>887</v>
      </c>
      <c r="V22" s="14" t="s">
        <v>821</v>
      </c>
      <c r="W22">
        <v>70.400000000000006</v>
      </c>
      <c r="X22" s="14" t="s">
        <v>887</v>
      </c>
      <c r="Y22" s="14" t="s">
        <v>821</v>
      </c>
      <c r="Z22">
        <v>74.800000000000011</v>
      </c>
      <c r="AA22" s="14" t="s">
        <v>887</v>
      </c>
      <c r="AB22" s="14" t="s">
        <v>821</v>
      </c>
      <c r="AC22">
        <v>79.2</v>
      </c>
      <c r="AD22" s="14" t="s">
        <v>887</v>
      </c>
      <c r="AE22" s="14" t="s">
        <v>821</v>
      </c>
      <c r="AF22">
        <v>88</v>
      </c>
      <c r="AG22" s="14" t="s">
        <v>887</v>
      </c>
      <c r="AH22" s="14" t="s">
        <v>821</v>
      </c>
      <c r="AI22">
        <v>96.800000000000011</v>
      </c>
      <c r="AJ22" s="14" t="s">
        <v>887</v>
      </c>
      <c r="AK22" s="14" t="s">
        <v>821</v>
      </c>
      <c r="AL22">
        <v>101.2</v>
      </c>
      <c r="AM22" s="14" t="s">
        <v>887</v>
      </c>
      <c r="AN22" s="14" t="s">
        <v>821</v>
      </c>
      <c r="AO22">
        <v>96.800000000000011</v>
      </c>
      <c r="AP22" s="14" t="s">
        <v>887</v>
      </c>
      <c r="AQ22" s="14" t="s">
        <v>821</v>
      </c>
      <c r="AR22">
        <v>105.60000000000001</v>
      </c>
      <c r="AS22" s="14" t="s">
        <v>887</v>
      </c>
      <c r="AT22" s="14" t="s">
        <v>821</v>
      </c>
      <c r="AU22">
        <v>110.00000000000001</v>
      </c>
      <c r="AV22" s="14" t="s">
        <v>887</v>
      </c>
      <c r="AW22" s="14" t="s">
        <v>821</v>
      </c>
      <c r="AX22">
        <v>114.4</v>
      </c>
      <c r="AY22" s="14" t="s">
        <v>887</v>
      </c>
      <c r="AZ22" s="14" t="s">
        <v>821</v>
      </c>
      <c r="BA22">
        <v>123.20000000000002</v>
      </c>
      <c r="BB22" s="14" t="s">
        <v>887</v>
      </c>
      <c r="BC22" s="14" t="s">
        <v>821</v>
      </c>
      <c r="BD22">
        <v>114.4</v>
      </c>
      <c r="BE22" s="14" t="s">
        <v>887</v>
      </c>
      <c r="BF22" s="14" t="s">
        <v>821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3">
      <c r="A23" s="12">
        <f>VLOOKUP($C23,[1]CHANTIER!$A$2:$K$291,11,0)</f>
        <v>40</v>
      </c>
      <c r="B23" t="s">
        <v>331</v>
      </c>
      <c r="C23" t="s">
        <v>163</v>
      </c>
      <c r="D23" t="s">
        <v>47</v>
      </c>
      <c r="E23">
        <v>8.5</v>
      </c>
      <c r="F23" s="14" t="s">
        <v>854</v>
      </c>
      <c r="G23" s="14" t="s">
        <v>821</v>
      </c>
      <c r="H23">
        <v>10.3</v>
      </c>
      <c r="I23" s="14" t="s">
        <v>854</v>
      </c>
      <c r="J23" s="14" t="s">
        <v>821</v>
      </c>
      <c r="K23">
        <v>12.3</v>
      </c>
      <c r="L23" s="14" t="s">
        <v>854</v>
      </c>
      <c r="M23" s="14" t="s">
        <v>821</v>
      </c>
      <c r="N23">
        <v>13.3</v>
      </c>
      <c r="O23" s="14" t="s">
        <v>854</v>
      </c>
      <c r="P23" s="14" t="s">
        <v>821</v>
      </c>
      <c r="Q23">
        <v>14.3</v>
      </c>
      <c r="R23" s="14" t="s">
        <v>854</v>
      </c>
      <c r="S23" s="14" t="s">
        <v>821</v>
      </c>
      <c r="T23">
        <v>15.3</v>
      </c>
      <c r="U23" s="14" t="s">
        <v>854</v>
      </c>
      <c r="V23" s="14" t="s">
        <v>821</v>
      </c>
      <c r="W23">
        <v>16.3</v>
      </c>
      <c r="X23" s="14" t="s">
        <v>854</v>
      </c>
      <c r="Y23" s="14" t="s">
        <v>821</v>
      </c>
      <c r="Z23">
        <v>17.3</v>
      </c>
      <c r="AA23" s="14" t="s">
        <v>854</v>
      </c>
      <c r="AB23" s="14" t="s">
        <v>821</v>
      </c>
      <c r="AC23">
        <v>18.3</v>
      </c>
      <c r="AD23" s="14" t="s">
        <v>854</v>
      </c>
      <c r="AE23" s="14" t="s">
        <v>821</v>
      </c>
      <c r="AF23">
        <v>20.3</v>
      </c>
      <c r="AG23" s="14" t="s">
        <v>854</v>
      </c>
      <c r="AH23" s="14" t="s">
        <v>821</v>
      </c>
      <c r="AI23">
        <v>22.3</v>
      </c>
      <c r="AJ23" s="14" t="s">
        <v>854</v>
      </c>
      <c r="AK23" s="14" t="s">
        <v>821</v>
      </c>
      <c r="AL23">
        <v>23.3</v>
      </c>
      <c r="AM23" s="14" t="s">
        <v>854</v>
      </c>
      <c r="AN23" s="14" t="s">
        <v>821</v>
      </c>
      <c r="AO23">
        <v>22.3</v>
      </c>
      <c r="AP23" s="14" t="s">
        <v>854</v>
      </c>
      <c r="AQ23" s="14" t="s">
        <v>821</v>
      </c>
      <c r="AR23">
        <v>24.3</v>
      </c>
      <c r="AS23" s="14" t="s">
        <v>854</v>
      </c>
      <c r="AT23" s="14" t="s">
        <v>821</v>
      </c>
      <c r="AU23">
        <v>25.3</v>
      </c>
      <c r="AV23" s="14" t="s">
        <v>854</v>
      </c>
      <c r="AW23" s="14" t="s">
        <v>821</v>
      </c>
      <c r="AX23">
        <v>26.3</v>
      </c>
      <c r="AY23" s="14" t="s">
        <v>854</v>
      </c>
      <c r="AZ23" s="14" t="s">
        <v>821</v>
      </c>
      <c r="BA23">
        <v>28.3</v>
      </c>
      <c r="BB23" s="14" t="s">
        <v>854</v>
      </c>
      <c r="BC23" s="14" t="s">
        <v>821</v>
      </c>
      <c r="BD23">
        <v>26.3</v>
      </c>
      <c r="BE23" s="14" t="s">
        <v>854</v>
      </c>
      <c r="BF23" s="14" t="s">
        <v>821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3">
      <c r="A24" s="12">
        <f>VLOOKUP($C24,[1]CHANTIER!$A$2:$K$291,11,0)</f>
        <v>64</v>
      </c>
      <c r="B24" t="s">
        <v>331</v>
      </c>
      <c r="C24" t="s">
        <v>209</v>
      </c>
      <c r="D24" t="s">
        <v>47</v>
      </c>
      <c r="E24">
        <v>8.5</v>
      </c>
      <c r="F24" s="14" t="s">
        <v>854</v>
      </c>
      <c r="G24" s="14" t="s">
        <v>821</v>
      </c>
      <c r="H24">
        <v>10.3</v>
      </c>
      <c r="I24" s="14" t="s">
        <v>854</v>
      </c>
      <c r="J24" s="14" t="s">
        <v>821</v>
      </c>
      <c r="K24">
        <v>12.3</v>
      </c>
      <c r="L24" s="14" t="s">
        <v>854</v>
      </c>
      <c r="M24" s="14" t="s">
        <v>821</v>
      </c>
      <c r="N24">
        <v>13.3</v>
      </c>
      <c r="O24" s="14" t="s">
        <v>854</v>
      </c>
      <c r="P24" s="14" t="s">
        <v>821</v>
      </c>
      <c r="Q24">
        <v>14.3</v>
      </c>
      <c r="R24" s="14" t="s">
        <v>854</v>
      </c>
      <c r="S24" s="14" t="s">
        <v>821</v>
      </c>
      <c r="T24">
        <v>15.3</v>
      </c>
      <c r="U24" s="14" t="s">
        <v>854</v>
      </c>
      <c r="V24" s="14" t="s">
        <v>821</v>
      </c>
      <c r="W24">
        <v>16.3</v>
      </c>
      <c r="X24" s="14" t="s">
        <v>854</v>
      </c>
      <c r="Y24" s="14" t="s">
        <v>821</v>
      </c>
      <c r="Z24">
        <v>17.3</v>
      </c>
      <c r="AA24" s="14" t="s">
        <v>854</v>
      </c>
      <c r="AB24" s="14" t="s">
        <v>821</v>
      </c>
      <c r="AC24">
        <v>18.3</v>
      </c>
      <c r="AD24" s="14" t="s">
        <v>854</v>
      </c>
      <c r="AE24" s="14" t="s">
        <v>821</v>
      </c>
      <c r="AF24">
        <v>0</v>
      </c>
      <c r="AG24" s="14" t="s">
        <v>854</v>
      </c>
      <c r="AH24" s="14" t="s">
        <v>821</v>
      </c>
      <c r="AI24">
        <v>0</v>
      </c>
      <c r="AJ24" s="14" t="s">
        <v>854</v>
      </c>
      <c r="AK24" s="14" t="s">
        <v>821</v>
      </c>
      <c r="AL24">
        <v>0</v>
      </c>
      <c r="AM24" s="14" t="s">
        <v>854</v>
      </c>
      <c r="AN24" s="14" t="s">
        <v>821</v>
      </c>
      <c r="AO24">
        <v>0</v>
      </c>
      <c r="AP24" s="14" t="s">
        <v>854</v>
      </c>
      <c r="AQ24" s="14" t="s">
        <v>821</v>
      </c>
      <c r="AR24">
        <v>0</v>
      </c>
      <c r="AS24" s="14" t="s">
        <v>854</v>
      </c>
      <c r="AT24" s="14" t="s">
        <v>821</v>
      </c>
      <c r="AU24">
        <v>0</v>
      </c>
      <c r="AV24" s="14" t="s">
        <v>854</v>
      </c>
      <c r="AW24" s="14" t="s">
        <v>821</v>
      </c>
      <c r="AX24">
        <v>0</v>
      </c>
      <c r="AY24" s="14" t="s">
        <v>854</v>
      </c>
      <c r="AZ24" s="14" t="s">
        <v>821</v>
      </c>
      <c r="BA24">
        <v>0</v>
      </c>
      <c r="BB24" s="14" t="s">
        <v>854</v>
      </c>
      <c r="BC24" s="14" t="s">
        <v>821</v>
      </c>
      <c r="BD24">
        <v>0</v>
      </c>
      <c r="BE24" s="14" t="s">
        <v>854</v>
      </c>
      <c r="BF24" s="14" t="s">
        <v>821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3">
      <c r="A25" s="12">
        <f>VLOOKUP($C25,[1]CHANTIER!$A$2:$K$291,11,0)</f>
        <v>39</v>
      </c>
      <c r="B25" t="s">
        <v>331</v>
      </c>
      <c r="C25" t="s">
        <v>161</v>
      </c>
      <c r="D25" t="s">
        <v>47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3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3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3">
      <c r="A28" s="12">
        <f>VLOOKUP($C28,[1]MINIPELLE!$A$2:$K$291,11,0)</f>
        <v>13</v>
      </c>
      <c r="B28" t="s">
        <v>332</v>
      </c>
      <c r="C28" t="s">
        <v>182</v>
      </c>
      <c r="D28" t="s">
        <v>183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3">
    <tabColor rgb="FFFF0000"/>
  </sheetPr>
  <dimension ref="A1:DH47"/>
  <sheetViews>
    <sheetView workbookViewId="0">
      <selection activeCell="O27" sqref="O27"/>
    </sheetView>
  </sheetViews>
  <sheetFormatPr baseColWidth="10" defaultRowHeight="14.4" x14ac:dyDescent="0.3"/>
  <cols>
    <col min="5" max="5" width="6.66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72" width="3.33203125" customWidth="1"/>
    <col min="73" max="74" width="9.88671875" customWidth="1"/>
    <col min="75" max="75" width="3.33203125" customWidth="1"/>
    <col min="76" max="76" width="26.33203125" customWidth="1"/>
    <col min="77" max="97" width="3.33203125" customWidth="1"/>
    <col min="98" max="98" width="3.44140625" customWidth="1"/>
    <col min="99" max="112" width="3.33203125" customWidth="1"/>
  </cols>
  <sheetData>
    <row r="1" spans="1:112" x14ac:dyDescent="0.3">
      <c r="A1" t="s">
        <v>870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 s="79">
        <v>5.2</v>
      </c>
      <c r="I4" s="81"/>
      <c r="J4" s="81"/>
      <c r="K4" s="79">
        <v>5.2</v>
      </c>
      <c r="L4" s="81"/>
      <c r="M4" s="81"/>
      <c r="N4" s="79">
        <v>5.2</v>
      </c>
      <c r="O4" s="81"/>
      <c r="P4" s="81"/>
      <c r="Q4" s="79">
        <v>5.2</v>
      </c>
      <c r="R4" s="81"/>
      <c r="S4" s="81"/>
      <c r="T4" s="79">
        <v>5.2</v>
      </c>
      <c r="U4" s="81"/>
      <c r="V4" s="81"/>
      <c r="W4" s="79">
        <v>5.2</v>
      </c>
      <c r="X4" s="81"/>
      <c r="Y4" s="81"/>
      <c r="Z4" s="79">
        <v>5.2</v>
      </c>
      <c r="AA4" s="81"/>
      <c r="AB4" s="81"/>
      <c r="AC4" s="79">
        <v>5.2</v>
      </c>
      <c r="AD4" s="81"/>
      <c r="AE4" s="81"/>
      <c r="AF4" s="79">
        <v>5.2</v>
      </c>
      <c r="AG4" s="81"/>
      <c r="AH4" s="81"/>
      <c r="AI4" s="79">
        <v>5.2</v>
      </c>
      <c r="AJ4" s="81"/>
      <c r="AK4" s="81"/>
      <c r="AL4" s="79">
        <v>5.2</v>
      </c>
      <c r="AM4" s="81"/>
      <c r="AN4" s="81"/>
      <c r="AO4" s="79">
        <v>5.2</v>
      </c>
      <c r="AP4" s="81"/>
      <c r="AQ4" s="81"/>
      <c r="AR4" s="79">
        <v>5.2</v>
      </c>
      <c r="AS4" s="81"/>
      <c r="AT4" s="81"/>
      <c r="AU4" s="79">
        <v>5.2</v>
      </c>
      <c r="AV4" s="81"/>
      <c r="AW4" s="81"/>
      <c r="AX4" s="79">
        <v>5.2</v>
      </c>
      <c r="AY4" s="81"/>
      <c r="AZ4" s="81"/>
      <c r="BA4" s="79">
        <v>5.2</v>
      </c>
      <c r="BB4" s="81"/>
      <c r="BC4" s="81"/>
      <c r="BD4" s="79">
        <v>5.2</v>
      </c>
      <c r="BE4" s="81"/>
      <c r="BF4" s="81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3">
      <c r="A5" s="12">
        <f>VLOOKUP($C5,[1]MATIERES!$A$2:$K$379,11,0)</f>
        <v>65</v>
      </c>
      <c r="B5" t="s">
        <v>327</v>
      </c>
      <c r="C5" t="s">
        <v>376</v>
      </c>
      <c r="D5" t="s">
        <v>47</v>
      </c>
      <c r="E5">
        <v>9.02</v>
      </c>
      <c r="F5" s="14" t="s">
        <v>1406</v>
      </c>
      <c r="G5" s="14" t="s">
        <v>821</v>
      </c>
      <c r="H5" s="79">
        <v>9.02</v>
      </c>
      <c r="I5" s="81" t="s">
        <v>1407</v>
      </c>
      <c r="J5" s="81" t="s">
        <v>821</v>
      </c>
      <c r="K5" s="79">
        <v>9.02</v>
      </c>
      <c r="L5" s="81" t="s">
        <v>1408</v>
      </c>
      <c r="M5" s="81" t="s">
        <v>821</v>
      </c>
      <c r="N5" s="79">
        <v>9.02</v>
      </c>
      <c r="O5" s="81" t="s">
        <v>1409</v>
      </c>
      <c r="P5" s="81" t="s">
        <v>821</v>
      </c>
      <c r="Q5" s="79">
        <v>9.02</v>
      </c>
      <c r="R5" s="81" t="s">
        <v>1410</v>
      </c>
      <c r="S5" s="81" t="s">
        <v>821</v>
      </c>
      <c r="T5" s="79">
        <v>9.02</v>
      </c>
      <c r="U5" s="81" t="s">
        <v>1411</v>
      </c>
      <c r="V5" s="81" t="s">
        <v>821</v>
      </c>
      <c r="W5" s="79">
        <v>9.02</v>
      </c>
      <c r="X5" s="81" t="s">
        <v>1412</v>
      </c>
      <c r="Y5" s="81" t="s">
        <v>821</v>
      </c>
      <c r="Z5" s="79">
        <v>9.02</v>
      </c>
      <c r="AA5" s="81" t="s">
        <v>1413</v>
      </c>
      <c r="AB5" s="81" t="s">
        <v>821</v>
      </c>
      <c r="AC5" s="79">
        <v>9.02</v>
      </c>
      <c r="AD5" s="81" t="s">
        <v>1414</v>
      </c>
      <c r="AE5" s="81" t="s">
        <v>821</v>
      </c>
      <c r="AF5" s="79">
        <v>9.02</v>
      </c>
      <c r="AG5" s="81" t="s">
        <v>1415</v>
      </c>
      <c r="AH5" s="81" t="s">
        <v>821</v>
      </c>
      <c r="AI5" s="79">
        <v>9.02</v>
      </c>
      <c r="AJ5" s="81" t="s">
        <v>1416</v>
      </c>
      <c r="AK5" s="81" t="s">
        <v>821</v>
      </c>
      <c r="AL5" s="79">
        <v>9.02</v>
      </c>
      <c r="AM5" s="81" t="s">
        <v>1417</v>
      </c>
      <c r="AN5" s="81" t="s">
        <v>821</v>
      </c>
      <c r="AO5" s="79">
        <v>9.02</v>
      </c>
      <c r="AP5" s="81" t="s">
        <v>1418</v>
      </c>
      <c r="AQ5" s="81" t="s">
        <v>821</v>
      </c>
      <c r="AR5" s="79">
        <v>9.02</v>
      </c>
      <c r="AS5" s="81" t="s">
        <v>1419</v>
      </c>
      <c r="AT5" s="81" t="s">
        <v>821</v>
      </c>
      <c r="AU5" s="79">
        <v>9.02</v>
      </c>
      <c r="AV5" s="81" t="s">
        <v>1420</v>
      </c>
      <c r="AW5" s="81" t="s">
        <v>821</v>
      </c>
      <c r="AX5" s="79">
        <v>9.02</v>
      </c>
      <c r="AY5" s="81" t="s">
        <v>1421</v>
      </c>
      <c r="AZ5" s="81" t="s">
        <v>821</v>
      </c>
      <c r="BA5" s="79">
        <v>9.02</v>
      </c>
      <c r="BB5" s="81" t="s">
        <v>1422</v>
      </c>
      <c r="BC5" s="81" t="s">
        <v>821</v>
      </c>
      <c r="BD5" s="79">
        <v>9.02</v>
      </c>
      <c r="BE5" s="81" t="s">
        <v>1423</v>
      </c>
      <c r="BF5" s="81" t="s">
        <v>821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(2,'FV7','MATIERE',65,null,'1.1*2*CTE2','PERIMETRE',now());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(3,'FV7','MATIERE',65,null,'1.1*2*CTE3','PERIMETRE',now());
</v>
      </c>
      <c r="BP5" t="str">
        <f t="shared" si="0"/>
        <v xml:space="preserve">INSERT INTO SC_SystemeProduits(RefDimension,NomSysteme,typePresta,ligne,Quantite,formule,cte1,DateModif) values (4,'FV7','MATIERE',65,null,'1.1*2*CTE4','PERIMETRE',now());
</v>
      </c>
      <c r="BS5" t="str">
        <f t="shared" si="0"/>
        <v xml:space="preserve">INSERT INTO SC_SystemeProduits(RefDimension,NomSysteme,typePresta,ligne,Quantite,formule,cte1,DateModif) values (5,'FV7','MATIERE',65,null,'1.1*2*CTE5','PERIMETRE',now());
</v>
      </c>
      <c r="BV5" t="str">
        <f t="shared" si="0"/>
        <v xml:space="preserve">INSERT INTO SC_SystemeProduits(RefDimension,NomSysteme,typePresta,ligne,Quantite,formule,cte1,DateModif) values (6,'FV7','MATIERE',65,null,'1.1*2*CTE6','PERIMETRE',now());
</v>
      </c>
      <c r="BY5" t="str">
        <f t="shared" si="0"/>
        <v xml:space="preserve">INSERT INTO SC_SystemeProduits(RefDimension,NomSysteme,typePresta,ligne,Quantite,formule,cte1,DateModif) values (7,'FV7','MATIERE',65,null,'1.1*2*CTE7','PERIMETRE',now());
</v>
      </c>
      <c r="CB5" t="str">
        <f t="shared" si="0"/>
        <v xml:space="preserve">INSERT INTO SC_SystemeProduits(RefDimension,NomSysteme,typePresta,ligne,Quantite,formule,cte1,DateModif) values (8,'FV7','MATIERE',65,null,'1.1*2*CTE8','PERIMETRE',now());
</v>
      </c>
      <c r="CE5" t="str">
        <f t="shared" si="0"/>
        <v xml:space="preserve">INSERT INTO SC_SystemeProduits(RefDimension,NomSysteme,typePresta,ligne,Quantite,formule,cte1,DateModif) values (9,'FV7','MATIERE',65,null,'1.1*2*CTE9','PERIMETRE',now());
</v>
      </c>
      <c r="CH5" t="str">
        <f t="shared" si="0"/>
        <v xml:space="preserve">INSERT INTO SC_SystemeProduits(RefDimension,NomSysteme,typePresta,ligne,Quantite,formule,cte1,DateModif) values (10,'FV7','MATIERE',65,null,'1.1*2*CTE10','PERIMETRE',now());
</v>
      </c>
      <c r="CK5" t="str">
        <f t="shared" si="0"/>
        <v xml:space="preserve">INSERT INTO SC_SystemeProduits(RefDimension,NomSysteme,typePresta,ligne,Quantite,formule,cte1,DateModif) values (11,'FV7','MATIERE',65,null,'1.1*2*CTE11','PERIMETRE',now());
</v>
      </c>
      <c r="CN5" t="str">
        <f t="shared" si="0"/>
        <v xml:space="preserve">INSERT INTO SC_SystemeProduits(RefDimension,NomSysteme,typePresta,ligne,Quantite,formule,cte1,DateModif) values (12,'FV7','MATIERE',65,null,'1.1*2*CTE12','PERIMETRE',now());
</v>
      </c>
      <c r="CQ5" t="str">
        <f t="shared" si="0"/>
        <v xml:space="preserve">INSERT INTO SC_SystemeProduits(RefDimension,NomSysteme,typePresta,ligne,Quantite,formule,cte1,DateModif) values (13,'FV7','MATIERE',65,null,'1.1*2*CTE13','PERIMETRE',now());
</v>
      </c>
      <c r="CT5" t="str">
        <f t="shared" si="0"/>
        <v xml:space="preserve">INSERT INTO SC_SystemeProduits(RefDimension,NomSysteme,typePresta,ligne,Quantite,formule,cte1,DateModif) values (14,'FV7','MATIERE',65,null,'1.1*2*CTE14','PERIMETRE',now());
</v>
      </c>
      <c r="CW5" t="str">
        <f t="shared" si="0"/>
        <v xml:space="preserve">INSERT INTO SC_SystemeProduits(RefDimension,NomSysteme,typePresta,ligne,Quantite,formule,cte1,DateModif) values (15,'FV7','MATIERE',65,null,'1.1*2*CTE15','PERIMETRE',now());
</v>
      </c>
      <c r="CZ5" t="str">
        <f t="shared" si="0"/>
        <v xml:space="preserve">INSERT INTO SC_SystemeProduits(RefDimension,NomSysteme,typePresta,ligne,Quantite,formule,cte1,DateModif) values (16,'FV7','MATIERE',65,null,'1.1*2*CTE16','PERIMETRE',now());
</v>
      </c>
      <c r="DC5" t="str">
        <f t="shared" si="0"/>
        <v xml:space="preserve">INSERT INTO SC_SystemeProduits(RefDimension,NomSysteme,typePresta,ligne,Quantite,formule,cte1,DateModif) values (17,'FV7','MATIERE',65,null,'1.1*2*CTE17','PERIMETRE',now());
</v>
      </c>
      <c r="DF5" t="str">
        <f t="shared" si="0"/>
        <v xml:space="preserve">INSERT INTO SC_SystemeProduits(RefDimension,NomSysteme,typePresta,ligne,Quantite,formule,cte1,DateModif) values (18,'FV7','MATIERE',65,null,'1.1*2*CTE18','PERIMETRE',now());
</v>
      </c>
    </row>
    <row r="6" spans="1:112" x14ac:dyDescent="0.3">
      <c r="A6" s="12">
        <f>VLOOKUP($C6,[1]MATIERES!$A$2:$K$379,11,0)</f>
        <v>168</v>
      </c>
      <c r="B6" t="s">
        <v>327</v>
      </c>
      <c r="C6" t="s">
        <v>314</v>
      </c>
      <c r="D6" t="s">
        <v>47</v>
      </c>
      <c r="E6">
        <v>8.1999999999999993</v>
      </c>
      <c r="F6" s="14" t="s">
        <v>878</v>
      </c>
      <c r="G6" s="14" t="s">
        <v>821</v>
      </c>
      <c r="H6" s="79">
        <v>8.1999999999999993</v>
      </c>
      <c r="I6" s="81" t="s">
        <v>1425</v>
      </c>
      <c r="J6" s="81" t="s">
        <v>821</v>
      </c>
      <c r="K6" s="79">
        <v>8.1999999999999993</v>
      </c>
      <c r="L6" s="81" t="s">
        <v>1426</v>
      </c>
      <c r="M6" s="81" t="s">
        <v>821</v>
      </c>
      <c r="N6" s="79">
        <v>8.1999999999999993</v>
      </c>
      <c r="O6" s="81" t="s">
        <v>1427</v>
      </c>
      <c r="P6" s="81" t="s">
        <v>821</v>
      </c>
      <c r="Q6" s="79">
        <v>8.1999999999999993</v>
      </c>
      <c r="R6" s="81" t="s">
        <v>1428</v>
      </c>
      <c r="S6" s="81" t="s">
        <v>821</v>
      </c>
      <c r="T6" s="79">
        <v>8.1999999999999993</v>
      </c>
      <c r="U6" s="81" t="s">
        <v>1429</v>
      </c>
      <c r="V6" s="81" t="s">
        <v>821</v>
      </c>
      <c r="W6" s="79">
        <v>8.1999999999999993</v>
      </c>
      <c r="X6" s="81" t="s">
        <v>1430</v>
      </c>
      <c r="Y6" s="81" t="s">
        <v>821</v>
      </c>
      <c r="Z6" s="79">
        <v>8.1999999999999993</v>
      </c>
      <c r="AA6" s="81" t="s">
        <v>1431</v>
      </c>
      <c r="AB6" s="81" t="s">
        <v>821</v>
      </c>
      <c r="AC6" s="79">
        <v>8.1999999999999993</v>
      </c>
      <c r="AD6" s="81" t="s">
        <v>1432</v>
      </c>
      <c r="AE6" s="81" t="s">
        <v>821</v>
      </c>
      <c r="AF6" s="79">
        <v>8.1999999999999993</v>
      </c>
      <c r="AG6" s="81" t="s">
        <v>1433</v>
      </c>
      <c r="AH6" s="81" t="s">
        <v>821</v>
      </c>
      <c r="AI6" s="79">
        <v>8.1999999999999993</v>
      </c>
      <c r="AJ6" s="81" t="s">
        <v>1434</v>
      </c>
      <c r="AK6" s="81" t="s">
        <v>821</v>
      </c>
      <c r="AL6" s="79">
        <v>8.1999999999999993</v>
      </c>
      <c r="AM6" s="81" t="s">
        <v>1435</v>
      </c>
      <c r="AN6" s="81" t="s">
        <v>821</v>
      </c>
      <c r="AO6" s="79">
        <v>8.1999999999999993</v>
      </c>
      <c r="AP6" s="81" t="s">
        <v>1436</v>
      </c>
      <c r="AQ6" s="81" t="s">
        <v>821</v>
      </c>
      <c r="AR6" s="79">
        <v>8.1999999999999993</v>
      </c>
      <c r="AS6" s="81" t="s">
        <v>1437</v>
      </c>
      <c r="AT6" s="81" t="s">
        <v>821</v>
      </c>
      <c r="AU6" s="79">
        <v>8.1999999999999993</v>
      </c>
      <c r="AV6" s="81" t="s">
        <v>1438</v>
      </c>
      <c r="AW6" s="81" t="s">
        <v>821</v>
      </c>
      <c r="AX6" s="79">
        <v>8.1999999999999993</v>
      </c>
      <c r="AY6" s="81" t="s">
        <v>1439</v>
      </c>
      <c r="AZ6" s="81" t="s">
        <v>821</v>
      </c>
      <c r="BA6" s="79">
        <v>8.1999999999999993</v>
      </c>
      <c r="BB6" s="81" t="s">
        <v>1440</v>
      </c>
      <c r="BC6" s="81" t="s">
        <v>821</v>
      </c>
      <c r="BD6" s="79">
        <v>8.1999999999999993</v>
      </c>
      <c r="BE6" s="81" t="s">
        <v>1441</v>
      </c>
      <c r="BF6" s="81" t="s">
        <v>821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(2,'FV7','MATIERE',168,null,'1*CTE2','PERIMETRE',now());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(3,'FV7','MATIERE',168,null,'1*CTE3','PERIMETRE',now());
</v>
      </c>
      <c r="BP6" t="str">
        <f t="shared" si="0"/>
        <v xml:space="preserve">INSERT INTO SC_SystemeProduits(RefDimension,NomSysteme,typePresta,ligne,Quantite,formule,cte1,DateModif) values (4,'FV7','MATIERE',168,null,'1*CTE4','PERIMETRE',now());
</v>
      </c>
      <c r="BS6" t="str">
        <f t="shared" si="0"/>
        <v xml:space="preserve">INSERT INTO SC_SystemeProduits(RefDimension,NomSysteme,typePresta,ligne,Quantite,formule,cte1,DateModif) values (5,'FV7','MATIERE',168,null,'1*CTE5','PERIMETRE',now());
</v>
      </c>
      <c r="BV6" t="str">
        <f t="shared" si="0"/>
        <v xml:space="preserve">INSERT INTO SC_SystemeProduits(RefDimension,NomSysteme,typePresta,ligne,Quantite,formule,cte1,DateModif) values (6,'FV7','MATIERE',168,null,'1*CTE6','PERIMETRE',now());
</v>
      </c>
      <c r="BY6" t="str">
        <f t="shared" si="0"/>
        <v xml:space="preserve">INSERT INTO SC_SystemeProduits(RefDimension,NomSysteme,typePresta,ligne,Quantite,formule,cte1,DateModif) values (7,'FV7','MATIERE',168,null,'1*CTE7','PERIMETRE',now());
</v>
      </c>
      <c r="CB6" t="str">
        <f t="shared" si="0"/>
        <v xml:space="preserve">INSERT INTO SC_SystemeProduits(RefDimension,NomSysteme,typePresta,ligne,Quantite,formule,cte1,DateModif) values (8,'FV7','MATIERE',168,null,'1*CTE8','PERIMETRE',now());
</v>
      </c>
      <c r="CE6" t="str">
        <f t="shared" si="0"/>
        <v xml:space="preserve">INSERT INTO SC_SystemeProduits(RefDimension,NomSysteme,typePresta,ligne,Quantite,formule,cte1,DateModif) values (9,'FV7','MATIERE',168,null,'1*CTE9','PERIMETRE',now());
</v>
      </c>
      <c r="CH6" t="str">
        <f t="shared" si="0"/>
        <v xml:space="preserve">INSERT INTO SC_SystemeProduits(RefDimension,NomSysteme,typePresta,ligne,Quantite,formule,cte1,DateModif) values (10,'FV7','MATIERE',168,null,'1*CTE10','PERIMETRE',now());
</v>
      </c>
      <c r="CK6" t="str">
        <f t="shared" si="0"/>
        <v xml:space="preserve">INSERT INTO SC_SystemeProduits(RefDimension,NomSysteme,typePresta,ligne,Quantite,formule,cte1,DateModif) values (11,'FV7','MATIERE',168,null,'1*CTE11','PERIMETRE',now());
</v>
      </c>
      <c r="CN6" t="str">
        <f t="shared" si="0"/>
        <v xml:space="preserve">INSERT INTO SC_SystemeProduits(RefDimension,NomSysteme,typePresta,ligne,Quantite,formule,cte1,DateModif) values (12,'FV7','MATIERE',168,null,'1*CTE12','PERIMETRE',now());
</v>
      </c>
      <c r="CQ6" t="str">
        <f t="shared" si="0"/>
        <v xml:space="preserve">INSERT INTO SC_SystemeProduits(RefDimension,NomSysteme,typePresta,ligne,Quantite,formule,cte1,DateModif) values (13,'FV7','MATIERE',168,null,'1*CTE13','PERIMETRE',now());
</v>
      </c>
      <c r="CT6" t="str">
        <f t="shared" si="0"/>
        <v xml:space="preserve">INSERT INTO SC_SystemeProduits(RefDimension,NomSysteme,typePresta,ligne,Quantite,formule,cte1,DateModif) values (14,'FV7','MATIERE',168,null,'1*CTE14','PERIMETRE',now());
</v>
      </c>
      <c r="CW6" t="str">
        <f t="shared" si="0"/>
        <v xml:space="preserve">INSERT INTO SC_SystemeProduits(RefDimension,NomSysteme,typePresta,ligne,Quantite,formule,cte1,DateModif) values (15,'FV7','MATIERE',168,null,'1*CTE15','PERIMETRE',now());
</v>
      </c>
      <c r="CZ6" t="str">
        <f t="shared" si="0"/>
        <v xml:space="preserve">INSERT INTO SC_SystemeProduits(RefDimension,NomSysteme,typePresta,ligne,Quantite,formule,cte1,DateModif) values (16,'FV7','MATIERE',168,null,'1*CTE16','PERIMETRE',now());
</v>
      </c>
      <c r="DC6" t="str">
        <f t="shared" si="0"/>
        <v xml:space="preserve">INSERT INTO SC_SystemeProduits(RefDimension,NomSysteme,typePresta,ligne,Quantite,formule,cte1,DateModif) values (17,'FV7','MATIERE',168,null,'1*CTE17','PERIMETRE',now());
</v>
      </c>
      <c r="DF6" t="str">
        <f t="shared" si="0"/>
        <v xml:space="preserve">INSERT INTO SC_SystemeProduits(RefDimension,NomSysteme,typePresta,ligne,Quantite,formule,cte1,DateModif) values (18,'FV7','MATIERE',168,null,'1*CTE18','PERIMETRE',now());
</v>
      </c>
    </row>
    <row r="7" spans="1:112" x14ac:dyDescent="0.3">
      <c r="A7" s="12">
        <f>VLOOKUP($C7,[1]MATIERES!$A$2:$K$379,11,0)</f>
        <v>300</v>
      </c>
      <c r="B7" t="s">
        <v>327</v>
      </c>
      <c r="C7" t="s">
        <v>377</v>
      </c>
      <c r="D7" t="s">
        <v>8</v>
      </c>
      <c r="E7">
        <v>12</v>
      </c>
      <c r="H7" s="79">
        <v>12</v>
      </c>
      <c r="I7" s="81"/>
      <c r="J7" s="81"/>
      <c r="K7" s="79">
        <v>12</v>
      </c>
      <c r="L7" s="81"/>
      <c r="M7" s="81"/>
      <c r="N7" s="79">
        <v>12</v>
      </c>
      <c r="O7" s="81"/>
      <c r="P7" s="81"/>
      <c r="Q7" s="79">
        <v>12</v>
      </c>
      <c r="R7" s="81"/>
      <c r="S7" s="81"/>
      <c r="T7" s="79">
        <v>12</v>
      </c>
      <c r="U7" s="81"/>
      <c r="V7" s="81"/>
      <c r="W7" s="79">
        <v>12</v>
      </c>
      <c r="X7" s="81"/>
      <c r="Y7" s="81"/>
      <c r="Z7" s="79">
        <v>12</v>
      </c>
      <c r="AA7" s="81"/>
      <c r="AB7" s="81"/>
      <c r="AC7" s="79">
        <v>12</v>
      </c>
      <c r="AD7" s="81"/>
      <c r="AE7" s="81"/>
      <c r="AF7" s="79">
        <v>12</v>
      </c>
      <c r="AG7" s="81"/>
      <c r="AH7" s="81"/>
      <c r="AI7" s="79">
        <v>12</v>
      </c>
      <c r="AJ7" s="81"/>
      <c r="AK7" s="81"/>
      <c r="AL7" s="79">
        <v>12</v>
      </c>
      <c r="AM7" s="81"/>
      <c r="AN7" s="81"/>
      <c r="AO7" s="79">
        <v>12</v>
      </c>
      <c r="AP7" s="81"/>
      <c r="AQ7" s="81"/>
      <c r="AR7" s="79">
        <v>12</v>
      </c>
      <c r="AS7" s="81"/>
      <c r="AT7" s="81"/>
      <c r="AU7" s="79">
        <v>12</v>
      </c>
      <c r="AV7" s="81"/>
      <c r="AW7" s="81"/>
      <c r="AX7" s="79">
        <v>12</v>
      </c>
      <c r="AY7" s="81"/>
      <c r="AZ7" s="81"/>
      <c r="BA7" s="79">
        <v>12</v>
      </c>
      <c r="BB7" s="81"/>
      <c r="BC7" s="81"/>
      <c r="BD7" s="79">
        <v>12</v>
      </c>
      <c r="BE7" s="81"/>
      <c r="BF7" s="81"/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3">
      <c r="A8" s="12">
        <f>VLOOKUP($C8,[1]MATIERES!$A$2:$K$379,11,0)</f>
        <v>297</v>
      </c>
      <c r="B8" t="s">
        <v>327</v>
      </c>
      <c r="C8" t="s">
        <v>378</v>
      </c>
      <c r="D8" t="s">
        <v>8</v>
      </c>
      <c r="E8">
        <v>32.799999999999997</v>
      </c>
      <c r="F8" s="14" t="s">
        <v>885</v>
      </c>
      <c r="G8" s="14" t="s">
        <v>821</v>
      </c>
      <c r="H8" s="79">
        <v>32.799999999999997</v>
      </c>
      <c r="I8" s="81" t="s">
        <v>1442</v>
      </c>
      <c r="J8" s="81" t="s">
        <v>821</v>
      </c>
      <c r="K8" s="79">
        <v>32.799999999999997</v>
      </c>
      <c r="L8" s="81" t="s">
        <v>1443</v>
      </c>
      <c r="M8" s="81" t="s">
        <v>821</v>
      </c>
      <c r="N8" s="79">
        <v>32.799999999999997</v>
      </c>
      <c r="O8" s="81" t="s">
        <v>1444</v>
      </c>
      <c r="P8" s="81" t="s">
        <v>821</v>
      </c>
      <c r="Q8" s="79">
        <v>32.799999999999997</v>
      </c>
      <c r="R8" s="81" t="s">
        <v>1445</v>
      </c>
      <c r="S8" s="81" t="s">
        <v>821</v>
      </c>
      <c r="T8" s="79">
        <v>32.799999999999997</v>
      </c>
      <c r="U8" s="81" t="s">
        <v>1446</v>
      </c>
      <c r="V8" s="81" t="s">
        <v>821</v>
      </c>
      <c r="W8" s="79">
        <v>32.799999999999997</v>
      </c>
      <c r="X8" s="81" t="s">
        <v>1447</v>
      </c>
      <c r="Y8" s="81" t="s">
        <v>821</v>
      </c>
      <c r="Z8" s="79">
        <v>32.799999999999997</v>
      </c>
      <c r="AA8" s="81" t="s">
        <v>1448</v>
      </c>
      <c r="AB8" s="81" t="s">
        <v>821</v>
      </c>
      <c r="AC8" s="79">
        <v>32.799999999999997</v>
      </c>
      <c r="AD8" s="81" t="s">
        <v>1449</v>
      </c>
      <c r="AE8" s="81" t="s">
        <v>821</v>
      </c>
      <c r="AF8" s="79">
        <v>32.799999999999997</v>
      </c>
      <c r="AG8" s="81" t="s">
        <v>1450</v>
      </c>
      <c r="AH8" s="81" t="s">
        <v>821</v>
      </c>
      <c r="AI8" s="79">
        <v>32.799999999999997</v>
      </c>
      <c r="AJ8" s="81" t="s">
        <v>1451</v>
      </c>
      <c r="AK8" s="81" t="s">
        <v>821</v>
      </c>
      <c r="AL8" s="79">
        <v>32.799999999999997</v>
      </c>
      <c r="AM8" s="81" t="s">
        <v>1452</v>
      </c>
      <c r="AN8" s="81" t="s">
        <v>821</v>
      </c>
      <c r="AO8" s="79">
        <v>32.799999999999997</v>
      </c>
      <c r="AP8" s="81" t="s">
        <v>1453</v>
      </c>
      <c r="AQ8" s="81" t="s">
        <v>821</v>
      </c>
      <c r="AR8" s="79">
        <v>32.799999999999997</v>
      </c>
      <c r="AS8" s="81" t="s">
        <v>1454</v>
      </c>
      <c r="AT8" s="81" t="s">
        <v>821</v>
      </c>
      <c r="AU8" s="79">
        <v>32.799999999999997</v>
      </c>
      <c r="AV8" s="81" t="s">
        <v>1455</v>
      </c>
      <c r="AW8" s="81" t="s">
        <v>821</v>
      </c>
      <c r="AX8" s="79">
        <v>32.799999999999997</v>
      </c>
      <c r="AY8" s="81" t="s">
        <v>1456</v>
      </c>
      <c r="AZ8" s="81" t="s">
        <v>821</v>
      </c>
      <c r="BA8" s="79">
        <v>32.799999999999997</v>
      </c>
      <c r="BB8" s="81" t="s">
        <v>1457</v>
      </c>
      <c r="BC8" s="81" t="s">
        <v>821</v>
      </c>
      <c r="BD8" s="79">
        <v>32.799999999999997</v>
      </c>
      <c r="BE8" s="81" t="s">
        <v>1458</v>
      </c>
      <c r="BF8" s="81" t="s">
        <v>821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(2,'FV7','MATIERE',297,null,'4*CTE2','PERIMETRE',now());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(3,'FV7','MATIERE',297,null,'4*CTE3','PERIMETRE',now());
</v>
      </c>
      <c r="BP8" t="str">
        <f t="shared" si="0"/>
        <v xml:space="preserve">INSERT INTO SC_SystemeProduits(RefDimension,NomSysteme,typePresta,ligne,Quantite,formule,cte1,DateModif) values (4,'FV7','MATIERE',297,null,'4*CTE4','PERIMETRE',now());
</v>
      </c>
      <c r="BS8" t="str">
        <f t="shared" si="0"/>
        <v xml:space="preserve">INSERT INTO SC_SystemeProduits(RefDimension,NomSysteme,typePresta,ligne,Quantite,formule,cte1,DateModif) values (5,'FV7','MATIERE',297,null,'4*CTE5','PERIMETRE',now());
</v>
      </c>
      <c r="BV8" t="str">
        <f t="shared" si="0"/>
        <v xml:space="preserve">INSERT INTO SC_SystemeProduits(RefDimension,NomSysteme,typePresta,ligne,Quantite,formule,cte1,DateModif) values (6,'FV7','MATIERE',297,null,'4*CTE6','PERIMETRE',now());
</v>
      </c>
      <c r="BY8" t="str">
        <f t="shared" si="0"/>
        <v xml:space="preserve">INSERT INTO SC_SystemeProduits(RefDimension,NomSysteme,typePresta,ligne,Quantite,formule,cte1,DateModif) values (7,'FV7','MATIERE',297,null,'4*CTE7','PERIMETRE',now());
</v>
      </c>
      <c r="CB8" t="str">
        <f t="shared" si="0"/>
        <v xml:space="preserve">INSERT INTO SC_SystemeProduits(RefDimension,NomSysteme,typePresta,ligne,Quantite,formule,cte1,DateModif) values (8,'FV7','MATIERE',297,null,'4*CTE8','PERIMETRE',now());
</v>
      </c>
      <c r="CE8" t="str">
        <f t="shared" si="0"/>
        <v xml:space="preserve">INSERT INTO SC_SystemeProduits(RefDimension,NomSysteme,typePresta,ligne,Quantite,formule,cte1,DateModif) values (9,'FV7','MATIERE',297,null,'4*CTE9','PERIMETRE',now());
</v>
      </c>
      <c r="CH8" t="str">
        <f t="shared" si="0"/>
        <v xml:space="preserve">INSERT INTO SC_SystemeProduits(RefDimension,NomSysteme,typePresta,ligne,Quantite,formule,cte1,DateModif) values (10,'FV7','MATIERE',297,null,'4*CTE10','PERIMETRE',now());
</v>
      </c>
      <c r="CK8" t="str">
        <f t="shared" si="0"/>
        <v xml:space="preserve">INSERT INTO SC_SystemeProduits(RefDimension,NomSysteme,typePresta,ligne,Quantite,formule,cte1,DateModif) values (11,'FV7','MATIERE',297,null,'4*CTE11','PERIMETRE',now());
</v>
      </c>
      <c r="CN8" t="str">
        <f t="shared" si="0"/>
        <v xml:space="preserve">INSERT INTO SC_SystemeProduits(RefDimension,NomSysteme,typePresta,ligne,Quantite,formule,cte1,DateModif) values (12,'FV7','MATIERE',297,null,'4*CTE12','PERIMETRE',now());
</v>
      </c>
      <c r="CQ8" t="str">
        <f t="shared" si="0"/>
        <v xml:space="preserve">INSERT INTO SC_SystemeProduits(RefDimension,NomSysteme,typePresta,ligne,Quantite,formule,cte1,DateModif) values (13,'FV7','MATIERE',297,null,'4*CTE13','PERIMETRE',now());
</v>
      </c>
      <c r="CT8" t="str">
        <f t="shared" si="0"/>
        <v xml:space="preserve">INSERT INTO SC_SystemeProduits(RefDimension,NomSysteme,typePresta,ligne,Quantite,formule,cte1,DateModif) values (14,'FV7','MATIERE',297,null,'4*CTE14','PERIMETRE',now());
</v>
      </c>
      <c r="CW8" t="str">
        <f t="shared" si="0"/>
        <v xml:space="preserve">INSERT INTO SC_SystemeProduits(RefDimension,NomSysteme,typePresta,ligne,Quantite,formule,cte1,DateModif) values (15,'FV7','MATIERE',297,null,'4*CTE15','PERIMETRE',now());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(16,'FV7','MATIERE',297,null,'4*CTE16','PERIMETRE',now());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(17,'FV7','MATIERE',297,null,'4*CTE17','PERIMETRE',now());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(18,'FV7','MATIERE',297,null,'4*CTE18','PERIMETRE',now());
</v>
      </c>
    </row>
    <row r="9" spans="1:112" x14ac:dyDescent="0.3">
      <c r="A9" s="12">
        <f>VLOOKUP($C9,[1]MATIERES!$A$2:$K$379,11,0)</f>
        <v>89</v>
      </c>
      <c r="B9" t="s">
        <v>327</v>
      </c>
      <c r="C9" t="s">
        <v>209</v>
      </c>
      <c r="D9" t="s">
        <v>47</v>
      </c>
      <c r="E9">
        <v>8.5</v>
      </c>
      <c r="F9" s="14" t="s">
        <v>854</v>
      </c>
      <c r="G9" s="14" t="s">
        <v>821</v>
      </c>
      <c r="H9" s="79">
        <v>8.5</v>
      </c>
      <c r="I9" s="81" t="s">
        <v>1459</v>
      </c>
      <c r="J9" s="81" t="s">
        <v>821</v>
      </c>
      <c r="K9" s="79">
        <v>8.5</v>
      </c>
      <c r="L9" s="81" t="s">
        <v>1460</v>
      </c>
      <c r="M9" s="81" t="s">
        <v>821</v>
      </c>
      <c r="N9" s="79">
        <v>8.5</v>
      </c>
      <c r="O9" s="81" t="s">
        <v>1461</v>
      </c>
      <c r="P9" s="81" t="s">
        <v>821</v>
      </c>
      <c r="Q9" s="79">
        <v>8.5</v>
      </c>
      <c r="R9" s="81" t="s">
        <v>1462</v>
      </c>
      <c r="S9" s="81" t="s">
        <v>821</v>
      </c>
      <c r="T9" s="79">
        <v>8.5</v>
      </c>
      <c r="U9" s="81" t="s">
        <v>1463</v>
      </c>
      <c r="V9" s="81" t="s">
        <v>821</v>
      </c>
      <c r="W9" s="79">
        <v>8.5</v>
      </c>
      <c r="X9" s="81" t="s">
        <v>1464</v>
      </c>
      <c r="Y9" s="81" t="s">
        <v>821</v>
      </c>
      <c r="Z9" s="79">
        <v>8.5</v>
      </c>
      <c r="AA9" s="81" t="s">
        <v>1465</v>
      </c>
      <c r="AB9" s="81" t="s">
        <v>821</v>
      </c>
      <c r="AC9" s="79">
        <v>8.5</v>
      </c>
      <c r="AD9" s="81" t="s">
        <v>1466</v>
      </c>
      <c r="AE9" s="81" t="s">
        <v>821</v>
      </c>
      <c r="AF9" s="79">
        <v>8.5</v>
      </c>
      <c r="AG9" s="81" t="s">
        <v>1467</v>
      </c>
      <c r="AH9" s="81" t="s">
        <v>821</v>
      </c>
      <c r="AI9" s="79">
        <v>8.5</v>
      </c>
      <c r="AJ9" s="81" t="s">
        <v>1468</v>
      </c>
      <c r="AK9" s="81" t="s">
        <v>821</v>
      </c>
      <c r="AL9" s="79">
        <v>8.5</v>
      </c>
      <c r="AM9" s="81" t="s">
        <v>1469</v>
      </c>
      <c r="AN9" s="81" t="s">
        <v>821</v>
      </c>
      <c r="AO9" s="79">
        <v>8.5</v>
      </c>
      <c r="AP9" s="81" t="s">
        <v>1470</v>
      </c>
      <c r="AQ9" s="81" t="s">
        <v>821</v>
      </c>
      <c r="AR9" s="79">
        <v>8.5</v>
      </c>
      <c r="AS9" s="81" t="s">
        <v>1471</v>
      </c>
      <c r="AT9" s="81" t="s">
        <v>821</v>
      </c>
      <c r="AU9" s="79">
        <v>8.5</v>
      </c>
      <c r="AV9" s="81" t="s">
        <v>1472</v>
      </c>
      <c r="AW9" s="81" t="s">
        <v>821</v>
      </c>
      <c r="AX9" s="79">
        <v>8.5</v>
      </c>
      <c r="AY9" s="81" t="s">
        <v>1473</v>
      </c>
      <c r="AZ9" s="81" t="s">
        <v>821</v>
      </c>
      <c r="BA9" s="79">
        <v>8.5</v>
      </c>
      <c r="BB9" s="81" t="s">
        <v>1474</v>
      </c>
      <c r="BC9" s="81" t="s">
        <v>821</v>
      </c>
      <c r="BD9" s="79">
        <v>8.5</v>
      </c>
      <c r="BE9" s="81" t="s">
        <v>1475</v>
      </c>
      <c r="BF9" s="81" t="s">
        <v>821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(2,'FV7','MATIERE',89,null,'CTE1+0.4','PERIMETRE',now());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(3,'FV7','MATIERE',89,null,'CTE1+0.5','PERIMETRE',now());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(4,'FV7','MATIERE',89,null,'CTE1+0.6','PERIMETRE',now());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(5,'FV7','MATIERE',89,null,'CTE1+0.7','PERIMETRE',now());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(6,'FV7','MATIERE',89,null,'CTE1+0.8','PERIMETRE',now());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(7,'FV7','MATIERE',89,null,'CTE1+0.9','PERIMETRE',now());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(8,'FV7','MATIERE',89,null,'CTE1+0.10','PERIMETRE',now());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(9,'FV7','MATIERE',89,null,'CTE1+0.11','PERIMETRE',now());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(10,'FV7','MATIERE',89,null,'CTE1+0.12','PERIMETRE',now());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(11,'FV7','MATIERE',89,null,'CTE1+0.13','PERIMETRE',now());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(12,'FV7','MATIERE',89,null,'CTE1+0.14','PERIMETRE',now());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(13,'FV7','MATIERE',89,null,'CTE1+0.15','PERIMETRE',now());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(14,'FV7','MATIERE',89,null,'CTE1+0.16','PERIMETRE',now());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(15,'FV7','MATIERE',89,null,'CTE1+0.17','PERIMETRE',now());
</v>
      </c>
      <c r="CZ9" t="str">
        <f t="shared" si="2"/>
        <v xml:space="preserve">INSERT INTO SC_SystemeProduits(RefDimension,NomSysteme,typePresta,ligne,Quantite,formule,cte1,DateModif) values (16,'FV7','MATIERE',89,null,'CTE1+0.18','PERIMETRE',now());
</v>
      </c>
      <c r="DC9" t="str">
        <f t="shared" si="3"/>
        <v xml:space="preserve">INSERT INTO SC_SystemeProduits(RefDimension,NomSysteme,typePresta,ligne,Quantite,formule,cte1,DateModif) values (17,'FV7','MATIERE',89,null,'CTE1+0.19','PERIMETRE',now());
</v>
      </c>
      <c r="DF9" t="str">
        <f t="shared" si="4"/>
        <v xml:space="preserve">INSERT INTO SC_SystemeProduits(RefDimension,NomSysteme,typePresta,ligne,Quantite,formule,cte1,DateModif) values (18,'FV7','MATIERE',89,null,'CTE1+0.20','PERIMETRE',now());
</v>
      </c>
    </row>
    <row r="10" spans="1:112" x14ac:dyDescent="0.3">
      <c r="H10" s="79"/>
      <c r="I10" s="81"/>
      <c r="J10" s="81"/>
      <c r="K10" s="79"/>
      <c r="L10" s="81"/>
      <c r="M10" s="81"/>
      <c r="N10" s="79"/>
      <c r="O10" s="81"/>
      <c r="P10" s="81"/>
      <c r="Q10" s="79"/>
      <c r="R10" s="81"/>
      <c r="S10" s="81"/>
      <c r="T10" s="79"/>
      <c r="U10" s="81"/>
      <c r="V10" s="81"/>
      <c r="W10" s="79"/>
      <c r="X10" s="81"/>
      <c r="Y10" s="81"/>
      <c r="Z10" s="79"/>
      <c r="AA10" s="81"/>
      <c r="AB10" s="81"/>
      <c r="AC10" s="79"/>
      <c r="AD10" s="81"/>
      <c r="AE10" s="81"/>
      <c r="AF10" s="79"/>
      <c r="AG10" s="81"/>
      <c r="AH10" s="81"/>
      <c r="AI10" s="79"/>
      <c r="AJ10" s="81"/>
      <c r="AK10" s="81"/>
      <c r="AL10" s="79"/>
      <c r="AM10" s="81"/>
      <c r="AN10" s="81"/>
      <c r="AO10" s="79"/>
      <c r="AP10" s="81"/>
      <c r="AQ10" s="81"/>
      <c r="AR10" s="79"/>
      <c r="AS10" s="81"/>
      <c r="AT10" s="81"/>
      <c r="AU10" s="79"/>
      <c r="AV10" s="81"/>
      <c r="AW10" s="81"/>
      <c r="AX10" s="79"/>
      <c r="AY10" s="81"/>
      <c r="AZ10" s="81"/>
      <c r="BA10" s="79"/>
      <c r="BB10" s="81"/>
      <c r="BC10" s="81"/>
      <c r="BD10" s="79"/>
      <c r="BE10" s="81"/>
      <c r="BF10" s="81"/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3">
      <c r="H11" s="79"/>
      <c r="I11" s="81"/>
      <c r="J11" s="81"/>
      <c r="K11" s="79"/>
      <c r="L11" s="81"/>
      <c r="M11" s="81"/>
      <c r="N11" s="79"/>
      <c r="O11" s="81"/>
      <c r="P11" s="81"/>
      <c r="Q11" s="79"/>
      <c r="R11" s="81"/>
      <c r="S11" s="81"/>
      <c r="T11" s="79"/>
      <c r="U11" s="81"/>
      <c r="V11" s="81"/>
      <c r="W11" s="79"/>
      <c r="X11" s="81"/>
      <c r="Y11" s="81"/>
      <c r="Z11" s="79"/>
      <c r="AA11" s="81"/>
      <c r="AB11" s="81"/>
      <c r="AC11" s="79"/>
      <c r="AD11" s="81"/>
      <c r="AE11" s="81"/>
      <c r="AF11" s="79"/>
      <c r="AG11" s="81"/>
      <c r="AH11" s="81"/>
      <c r="AI11" s="79"/>
      <c r="AJ11" s="81"/>
      <c r="AK11" s="81"/>
      <c r="AL11" s="79"/>
      <c r="AM11" s="81"/>
      <c r="AN11" s="81"/>
      <c r="AO11" s="79"/>
      <c r="AP11" s="81"/>
      <c r="AQ11" s="81"/>
      <c r="AR11" s="79"/>
      <c r="AS11" s="81"/>
      <c r="AT11" s="81"/>
      <c r="AU11" s="79"/>
      <c r="AV11" s="81"/>
      <c r="AW11" s="81"/>
      <c r="AX11" s="79"/>
      <c r="AY11" s="81"/>
      <c r="AZ11" s="81"/>
      <c r="BA11" s="79"/>
      <c r="BB11" s="81"/>
      <c r="BC11" s="81"/>
      <c r="BD11" s="79"/>
      <c r="BE11" s="81"/>
      <c r="BF11" s="81"/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3">
      <c r="A12" s="12">
        <f>VLOOKUP($C12,[1]ATELIER!$A$2:$K$291,11,0)</f>
        <v>14</v>
      </c>
      <c r="B12" t="s">
        <v>330</v>
      </c>
      <c r="C12" t="s">
        <v>35</v>
      </c>
      <c r="D12" t="s">
        <v>8</v>
      </c>
      <c r="E12">
        <v>4</v>
      </c>
      <c r="H12" s="79">
        <v>4</v>
      </c>
      <c r="I12" s="81"/>
      <c r="J12" s="81"/>
      <c r="K12" s="79">
        <v>4</v>
      </c>
      <c r="L12" s="81"/>
      <c r="M12" s="81"/>
      <c r="N12" s="79">
        <v>4</v>
      </c>
      <c r="O12" s="81"/>
      <c r="P12" s="81"/>
      <c r="Q12" s="79">
        <v>4</v>
      </c>
      <c r="R12" s="81"/>
      <c r="S12" s="81"/>
      <c r="T12" s="79">
        <v>4</v>
      </c>
      <c r="U12" s="81"/>
      <c r="V12" s="81"/>
      <c r="W12" s="79">
        <v>4</v>
      </c>
      <c r="X12" s="81"/>
      <c r="Y12" s="81"/>
      <c r="Z12" s="79">
        <v>4</v>
      </c>
      <c r="AA12" s="81"/>
      <c r="AB12" s="81"/>
      <c r="AC12" s="79">
        <v>4</v>
      </c>
      <c r="AD12" s="81"/>
      <c r="AE12" s="81"/>
      <c r="AF12" s="79">
        <v>4</v>
      </c>
      <c r="AG12" s="81"/>
      <c r="AH12" s="81"/>
      <c r="AI12" s="79">
        <v>4</v>
      </c>
      <c r="AJ12" s="81"/>
      <c r="AK12" s="81"/>
      <c r="AL12" s="79">
        <v>4</v>
      </c>
      <c r="AM12" s="81"/>
      <c r="AN12" s="81"/>
      <c r="AO12" s="79">
        <v>4</v>
      </c>
      <c r="AP12" s="81"/>
      <c r="AQ12" s="81"/>
      <c r="AR12" s="79">
        <v>4</v>
      </c>
      <c r="AS12" s="81"/>
      <c r="AT12" s="81"/>
      <c r="AU12" s="79">
        <v>4</v>
      </c>
      <c r="AV12" s="81"/>
      <c r="AW12" s="81"/>
      <c r="AX12" s="79">
        <v>4</v>
      </c>
      <c r="AY12" s="81"/>
      <c r="AZ12" s="81"/>
      <c r="BA12" s="79">
        <v>4</v>
      </c>
      <c r="BB12" s="81"/>
      <c r="BC12" s="81"/>
      <c r="BD12" s="79">
        <v>4</v>
      </c>
      <c r="BE12" s="81"/>
      <c r="BF12" s="81"/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3">
      <c r="A13" s="12">
        <f>VLOOKUP($C13,[1]ATELIER!$A$2:$K$291,11,0)</f>
        <v>16</v>
      </c>
      <c r="B13" t="s">
        <v>330</v>
      </c>
      <c r="C13" t="s">
        <v>37</v>
      </c>
      <c r="D13" t="s">
        <v>8</v>
      </c>
      <c r="E13">
        <v>4</v>
      </c>
      <c r="H13" s="79">
        <v>4</v>
      </c>
      <c r="I13" s="81"/>
      <c r="J13" s="81"/>
      <c r="K13" s="79">
        <v>4</v>
      </c>
      <c r="L13" s="81"/>
      <c r="M13" s="81"/>
      <c r="N13" s="79">
        <v>4</v>
      </c>
      <c r="O13" s="81"/>
      <c r="P13" s="81"/>
      <c r="Q13" s="79">
        <v>4</v>
      </c>
      <c r="R13" s="81"/>
      <c r="S13" s="81"/>
      <c r="T13" s="79">
        <v>4</v>
      </c>
      <c r="U13" s="81"/>
      <c r="V13" s="81"/>
      <c r="W13" s="79">
        <v>4</v>
      </c>
      <c r="X13" s="81"/>
      <c r="Y13" s="81"/>
      <c r="Z13" s="79">
        <v>4</v>
      </c>
      <c r="AA13" s="81"/>
      <c r="AB13" s="81"/>
      <c r="AC13" s="79">
        <v>4</v>
      </c>
      <c r="AD13" s="81"/>
      <c r="AE13" s="81"/>
      <c r="AF13" s="79">
        <v>4</v>
      </c>
      <c r="AG13" s="81"/>
      <c r="AH13" s="81"/>
      <c r="AI13" s="79">
        <v>4</v>
      </c>
      <c r="AJ13" s="81"/>
      <c r="AK13" s="81"/>
      <c r="AL13" s="79">
        <v>4</v>
      </c>
      <c r="AM13" s="81"/>
      <c r="AN13" s="81"/>
      <c r="AO13" s="79">
        <v>4</v>
      </c>
      <c r="AP13" s="81"/>
      <c r="AQ13" s="81"/>
      <c r="AR13" s="79">
        <v>4</v>
      </c>
      <c r="AS13" s="81"/>
      <c r="AT13" s="81"/>
      <c r="AU13" s="79">
        <v>4</v>
      </c>
      <c r="AV13" s="81"/>
      <c r="AW13" s="81"/>
      <c r="AX13" s="79">
        <v>4</v>
      </c>
      <c r="AY13" s="81"/>
      <c r="AZ13" s="81"/>
      <c r="BA13" s="79">
        <v>4</v>
      </c>
      <c r="BB13" s="81"/>
      <c r="BC13" s="81"/>
      <c r="BD13" s="79">
        <v>4</v>
      </c>
      <c r="BE13" s="81"/>
      <c r="BF13" s="81"/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3">
      <c r="A14" s="12">
        <f>VLOOKUP($C14,[1]ATELIER!$A$2:$K$291,11,0)</f>
        <v>9</v>
      </c>
      <c r="B14" t="s">
        <v>330</v>
      </c>
      <c r="C14" t="s">
        <v>25</v>
      </c>
      <c r="D14" t="s">
        <v>8</v>
      </c>
      <c r="E14">
        <v>4.270833333333333</v>
      </c>
      <c r="F14" s="14" t="s">
        <v>1424</v>
      </c>
      <c r="G14" s="14" t="s">
        <v>821</v>
      </c>
      <c r="H14" s="79">
        <v>4.270833333333333</v>
      </c>
      <c r="I14" s="81" t="s">
        <v>1476</v>
      </c>
      <c r="J14" s="81" t="s">
        <v>821</v>
      </c>
      <c r="K14" s="79">
        <v>4.270833333333333</v>
      </c>
      <c r="L14" s="81" t="s">
        <v>1477</v>
      </c>
      <c r="M14" s="81" t="s">
        <v>821</v>
      </c>
      <c r="N14" s="79">
        <v>4.270833333333333</v>
      </c>
      <c r="O14" s="81" t="s">
        <v>1478</v>
      </c>
      <c r="P14" s="81" t="s">
        <v>821</v>
      </c>
      <c r="Q14" s="79">
        <v>4.270833333333333</v>
      </c>
      <c r="R14" s="81" t="s">
        <v>1479</v>
      </c>
      <c r="S14" s="81" t="s">
        <v>821</v>
      </c>
      <c r="T14" s="79">
        <v>4.270833333333333</v>
      </c>
      <c r="U14" s="81" t="s">
        <v>1480</v>
      </c>
      <c r="V14" s="81" t="s">
        <v>821</v>
      </c>
      <c r="W14" s="79">
        <v>4.270833333333333</v>
      </c>
      <c r="X14" s="81" t="s">
        <v>1481</v>
      </c>
      <c r="Y14" s="81" t="s">
        <v>821</v>
      </c>
      <c r="Z14" s="79">
        <v>4.270833333333333</v>
      </c>
      <c r="AA14" s="81" t="s">
        <v>1482</v>
      </c>
      <c r="AB14" s="81" t="s">
        <v>821</v>
      </c>
      <c r="AC14" s="79">
        <v>4.270833333333333</v>
      </c>
      <c r="AD14" s="81" t="s">
        <v>1483</v>
      </c>
      <c r="AE14" s="81" t="s">
        <v>821</v>
      </c>
      <c r="AF14" s="79">
        <v>4.270833333333333</v>
      </c>
      <c r="AG14" s="81" t="s">
        <v>1484</v>
      </c>
      <c r="AH14" s="81" t="s">
        <v>821</v>
      </c>
      <c r="AI14" s="79">
        <v>4.270833333333333</v>
      </c>
      <c r="AJ14" s="81" t="s">
        <v>1485</v>
      </c>
      <c r="AK14" s="81" t="s">
        <v>821</v>
      </c>
      <c r="AL14" s="79">
        <v>4.270833333333333</v>
      </c>
      <c r="AM14" s="81" t="s">
        <v>1486</v>
      </c>
      <c r="AN14" s="81" t="s">
        <v>821</v>
      </c>
      <c r="AO14" s="79">
        <v>4.270833333333333</v>
      </c>
      <c r="AP14" s="81" t="s">
        <v>1487</v>
      </c>
      <c r="AQ14" s="81" t="s">
        <v>821</v>
      </c>
      <c r="AR14" s="79">
        <v>4.270833333333333</v>
      </c>
      <c r="AS14" s="81" t="s">
        <v>1488</v>
      </c>
      <c r="AT14" s="81" t="s">
        <v>821</v>
      </c>
      <c r="AU14" s="79">
        <v>4.270833333333333</v>
      </c>
      <c r="AV14" s="81" t="s">
        <v>1489</v>
      </c>
      <c r="AW14" s="81" t="s">
        <v>821</v>
      </c>
      <c r="AX14" s="79">
        <v>4.270833333333333</v>
      </c>
      <c r="AY14" s="81" t="s">
        <v>1490</v>
      </c>
      <c r="AZ14" s="81" t="s">
        <v>821</v>
      </c>
      <c r="BA14" s="79">
        <v>4.270833333333333</v>
      </c>
      <c r="BB14" s="81" t="s">
        <v>1491</v>
      </c>
      <c r="BC14" s="81" t="s">
        <v>821</v>
      </c>
      <c r="BD14" s="79">
        <v>4.270833333333333</v>
      </c>
      <c r="BE14" s="81" t="s">
        <v>1492</v>
      </c>
      <c r="BF14" s="81" t="s">
        <v>821</v>
      </c>
      <c r="BG14" t="str">
        <f t="shared" si="1"/>
        <v xml:space="preserve">INSERT INTO SC_SystemeProduits(RefDimension,NomSysteme,typePresta,ligne,Quantite,formule,cte1,DateModif) values (1,'FV7','MOA',9,null,'2*CTE1/1.92','PERIMETRE',now());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(2,'FV7','MOA',9,null,'2*CTE1/1.93','PERIMETRE',now());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(3,'FV7','MOA',9,null,'2*CTE1/1.94','PERIMETRE',now());
</v>
      </c>
      <c r="BP14" t="str">
        <f t="shared" si="7"/>
        <v xml:space="preserve">INSERT INTO SC_SystemeProduits(RefDimension,NomSysteme,typePresta,ligne,Quantite,formule,cte1,DateModif) values (4,'FV7','MOA',9,null,'2*CTE1/1.95','PERIMETRE',now());
</v>
      </c>
      <c r="BS14" t="str">
        <f t="shared" si="8"/>
        <v xml:space="preserve">INSERT INTO SC_SystemeProduits(RefDimension,NomSysteme,typePresta,ligne,Quantite,formule,cte1,DateModif) values (5,'FV7','MOA',9,null,'2*CTE1/1.96','PERIMETRE',now());
</v>
      </c>
      <c r="BV14" t="str">
        <f t="shared" si="9"/>
        <v xml:space="preserve">INSERT INTO SC_SystemeProduits(RefDimension,NomSysteme,typePresta,ligne,Quantite,formule,cte1,DateModif) values (6,'FV7','MOA',9,null,'2*CTE1/1.97','PERIMETRE',now());
</v>
      </c>
      <c r="BY14" t="str">
        <f t="shared" si="10"/>
        <v xml:space="preserve">INSERT INTO SC_SystemeProduits(RefDimension,NomSysteme,typePresta,ligne,Quantite,formule,cte1,DateModif) values (7,'FV7','MOA',9,null,'2*CTE1/1.98','PERIMETRE',now());
</v>
      </c>
      <c r="CB14" t="str">
        <f t="shared" si="11"/>
        <v xml:space="preserve">INSERT INTO SC_SystemeProduits(RefDimension,NomSysteme,typePresta,ligne,Quantite,formule,cte1,DateModif) values (8,'FV7','MOA',9,null,'2*CTE1/1.99','PERIMETRE',now());
</v>
      </c>
      <c r="CE14" t="str">
        <f t="shared" si="12"/>
        <v xml:space="preserve">INSERT INTO SC_SystemeProduits(RefDimension,NomSysteme,typePresta,ligne,Quantite,formule,cte1,DateModif) values (9,'FV7','MOA',9,null,'2*CTE1/1.100','PERIMETRE',now());
</v>
      </c>
      <c r="CH14" t="str">
        <f t="shared" si="13"/>
        <v xml:space="preserve">INSERT INTO SC_SystemeProduits(RefDimension,NomSysteme,typePresta,ligne,Quantite,formule,cte1,DateModif) values (10,'FV7','MOA',9,null,'2*CTE1/1.101','PERIMETRE',now());
</v>
      </c>
      <c r="CK14" t="str">
        <f t="shared" si="14"/>
        <v xml:space="preserve">INSERT INTO SC_SystemeProduits(RefDimension,NomSysteme,typePresta,ligne,Quantite,formule,cte1,DateModif) values (11,'FV7','MOA',9,null,'2*CTE1/1.102','PERIMETRE',now());
</v>
      </c>
      <c r="CN14" t="str">
        <f t="shared" si="15"/>
        <v xml:space="preserve">INSERT INTO SC_SystemeProduits(RefDimension,NomSysteme,typePresta,ligne,Quantite,formule,cte1,DateModif) values (12,'FV7','MOA',9,null,'2*CTE1/1.103','PERIMETRE',now());
</v>
      </c>
      <c r="CQ14" t="str">
        <f t="shared" si="16"/>
        <v xml:space="preserve">INSERT INTO SC_SystemeProduits(RefDimension,NomSysteme,typePresta,ligne,Quantite,formule,cte1,DateModif) values (13,'FV7','MOA',9,null,'2*CTE1/1.104','PERIMETRE',now());
</v>
      </c>
      <c r="CT14" t="str">
        <f t="shared" si="17"/>
        <v xml:space="preserve">INSERT INTO SC_SystemeProduits(RefDimension,NomSysteme,typePresta,ligne,Quantite,formule,cte1,DateModif) values (14,'FV7','MOA',9,null,'2*CTE1/1.105','PERIMETRE',now());
</v>
      </c>
      <c r="CW14" t="str">
        <f t="shared" si="18"/>
        <v xml:space="preserve">INSERT INTO SC_SystemeProduits(RefDimension,NomSysteme,typePresta,ligne,Quantite,formule,cte1,DateModif) values (15,'FV7','MOA',9,null,'2*CTE1/1.106','PERIMETRE',now());
</v>
      </c>
      <c r="CZ14" t="str">
        <f t="shared" si="2"/>
        <v xml:space="preserve">INSERT INTO SC_SystemeProduits(RefDimension,NomSysteme,typePresta,ligne,Quantite,formule,cte1,DateModif) values (16,'FV7','MOA',9,null,'2*CTE1/1.107','PERIMETRE',now());
</v>
      </c>
      <c r="DC14" t="str">
        <f t="shared" si="3"/>
        <v xml:space="preserve">INSERT INTO SC_SystemeProduits(RefDimension,NomSysteme,typePresta,ligne,Quantite,formule,cte1,DateModif) values (17,'FV7','MOA',9,null,'2*CTE1/1.108','PERIMETRE',now());
</v>
      </c>
      <c r="DF14" t="str">
        <f t="shared" si="4"/>
        <v xml:space="preserve">INSERT INTO SC_SystemeProduits(RefDimension,NomSysteme,typePresta,ligne,Quantite,formule,cte1,DateModif) values (18,'FV7','MOA',9,null,'2*CTE1/1.109','PERIMETRE',now());
</v>
      </c>
    </row>
    <row r="15" spans="1:112" x14ac:dyDescent="0.3">
      <c r="A15" s="12">
        <f>VLOOKUP($C15,[1]ATELIER!$A$2:$K$291,11,0)</f>
        <v>11</v>
      </c>
      <c r="B15" t="s">
        <v>330</v>
      </c>
      <c r="C15" t="s">
        <v>29</v>
      </c>
      <c r="D15" t="s">
        <v>8</v>
      </c>
      <c r="E15">
        <v>17.083333333333332</v>
      </c>
      <c r="F15" s="14" t="s">
        <v>890</v>
      </c>
      <c r="G15" s="14" t="s">
        <v>821</v>
      </c>
      <c r="H15" s="79">
        <v>17.083333333333332</v>
      </c>
      <c r="I15" s="81" t="s">
        <v>1493</v>
      </c>
      <c r="J15" s="81" t="s">
        <v>821</v>
      </c>
      <c r="K15" s="79">
        <v>17.083333333333332</v>
      </c>
      <c r="L15" s="81" t="s">
        <v>1494</v>
      </c>
      <c r="M15" s="81" t="s">
        <v>821</v>
      </c>
      <c r="N15" s="79">
        <v>17.083333333333332</v>
      </c>
      <c r="O15" s="81" t="s">
        <v>1495</v>
      </c>
      <c r="P15" s="81" t="s">
        <v>821</v>
      </c>
      <c r="Q15" s="79">
        <v>17.083333333333332</v>
      </c>
      <c r="R15" s="81" t="s">
        <v>1496</v>
      </c>
      <c r="S15" s="81" t="s">
        <v>821</v>
      </c>
      <c r="T15" s="79">
        <v>17.083333333333332</v>
      </c>
      <c r="U15" s="81" t="s">
        <v>1497</v>
      </c>
      <c r="V15" s="81" t="s">
        <v>821</v>
      </c>
      <c r="W15" s="79">
        <v>17.083333333333332</v>
      </c>
      <c r="X15" s="81" t="s">
        <v>1498</v>
      </c>
      <c r="Y15" s="81" t="s">
        <v>821</v>
      </c>
      <c r="Z15" s="79">
        <v>17.083333333333332</v>
      </c>
      <c r="AA15" s="81" t="s">
        <v>1499</v>
      </c>
      <c r="AB15" s="81" t="s">
        <v>821</v>
      </c>
      <c r="AC15" s="79">
        <v>17.083333333333332</v>
      </c>
      <c r="AD15" s="81" t="s">
        <v>1500</v>
      </c>
      <c r="AE15" s="81" t="s">
        <v>821</v>
      </c>
      <c r="AF15" s="79">
        <v>17.083333333333332</v>
      </c>
      <c r="AG15" s="81" t="s">
        <v>1501</v>
      </c>
      <c r="AH15" s="81" t="s">
        <v>821</v>
      </c>
      <c r="AI15" s="79">
        <v>17.083333333333332</v>
      </c>
      <c r="AJ15" s="81" t="s">
        <v>1502</v>
      </c>
      <c r="AK15" s="81" t="s">
        <v>821</v>
      </c>
      <c r="AL15" s="79">
        <v>17.083333333333332</v>
      </c>
      <c r="AM15" s="81" t="s">
        <v>1503</v>
      </c>
      <c r="AN15" s="81" t="s">
        <v>821</v>
      </c>
      <c r="AO15" s="79">
        <v>17.083333333333332</v>
      </c>
      <c r="AP15" s="81" t="s">
        <v>1504</v>
      </c>
      <c r="AQ15" s="81" t="s">
        <v>821</v>
      </c>
      <c r="AR15" s="79">
        <v>17.083333333333332</v>
      </c>
      <c r="AS15" s="81" t="s">
        <v>1505</v>
      </c>
      <c r="AT15" s="81" t="s">
        <v>821</v>
      </c>
      <c r="AU15" s="79">
        <v>17.083333333333332</v>
      </c>
      <c r="AV15" s="81" t="s">
        <v>1506</v>
      </c>
      <c r="AW15" s="81" t="s">
        <v>821</v>
      </c>
      <c r="AX15" s="79">
        <v>17.083333333333332</v>
      </c>
      <c r="AY15" s="81" t="s">
        <v>1507</v>
      </c>
      <c r="AZ15" s="81" t="s">
        <v>821</v>
      </c>
      <c r="BA15" s="79">
        <v>17.083333333333332</v>
      </c>
      <c r="BB15" s="81" t="s">
        <v>1508</v>
      </c>
      <c r="BC15" s="81" t="s">
        <v>821</v>
      </c>
      <c r="BD15" s="79">
        <v>17.083333333333332</v>
      </c>
      <c r="BE15" s="81" t="s">
        <v>1509</v>
      </c>
      <c r="BF15" s="81" t="s">
        <v>821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(2,'FV7','MOA',11,null,'4*CTE1/1.93','PERIMETRE',now());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(3,'FV7','MOA',11,null,'4*CTE1/1.94','PERIMETRE',now());
</v>
      </c>
      <c r="BP15" t="str">
        <f t="shared" si="7"/>
        <v xml:space="preserve">INSERT INTO SC_SystemeProduits(RefDimension,NomSysteme,typePresta,ligne,Quantite,formule,cte1,DateModif) values (4,'FV7','MOA',11,null,'4*CTE1/1.95','PERIMETRE',now());
</v>
      </c>
      <c r="BS15" t="str">
        <f t="shared" si="8"/>
        <v xml:space="preserve">INSERT INTO SC_SystemeProduits(RefDimension,NomSysteme,typePresta,ligne,Quantite,formule,cte1,DateModif) values (5,'FV7','MOA',11,null,'4*CTE1/1.96','PERIMETRE',now());
</v>
      </c>
      <c r="BV15" t="str">
        <f t="shared" si="9"/>
        <v xml:space="preserve">INSERT INTO SC_SystemeProduits(RefDimension,NomSysteme,typePresta,ligne,Quantite,formule,cte1,DateModif) values (6,'FV7','MOA',11,null,'4*CTE1/1.97','PERIMETRE',now());
</v>
      </c>
      <c r="BY15" t="str">
        <f t="shared" si="10"/>
        <v xml:space="preserve">INSERT INTO SC_SystemeProduits(RefDimension,NomSysteme,typePresta,ligne,Quantite,formule,cte1,DateModif) values (7,'FV7','MOA',11,null,'4*CTE1/1.98','PERIMETRE',now());
</v>
      </c>
      <c r="CB15" t="str">
        <f t="shared" si="11"/>
        <v xml:space="preserve">INSERT INTO SC_SystemeProduits(RefDimension,NomSysteme,typePresta,ligne,Quantite,formule,cte1,DateModif) values (8,'FV7','MOA',11,null,'4*CTE1/1.99','PERIMETRE',now());
</v>
      </c>
      <c r="CE15" t="str">
        <f t="shared" si="12"/>
        <v xml:space="preserve">INSERT INTO SC_SystemeProduits(RefDimension,NomSysteme,typePresta,ligne,Quantite,formule,cte1,DateModif) values (9,'FV7','MOA',11,null,'4*CTE1/1.100','PERIMETRE',now());
</v>
      </c>
      <c r="CH15" t="str">
        <f t="shared" si="13"/>
        <v xml:space="preserve">INSERT INTO SC_SystemeProduits(RefDimension,NomSysteme,typePresta,ligne,Quantite,formule,cte1,DateModif) values (10,'FV7','MOA',11,null,'4*CTE1/1.101','PERIMETRE',now());
</v>
      </c>
      <c r="CK15" t="str">
        <f t="shared" si="14"/>
        <v xml:space="preserve">INSERT INTO SC_SystemeProduits(RefDimension,NomSysteme,typePresta,ligne,Quantite,formule,cte1,DateModif) values (11,'FV7','MOA',11,null,'4*CTE1/1.102','PERIMETRE',now());
</v>
      </c>
      <c r="CN15" t="str">
        <f t="shared" si="15"/>
        <v xml:space="preserve">INSERT INTO SC_SystemeProduits(RefDimension,NomSysteme,typePresta,ligne,Quantite,formule,cte1,DateModif) values (12,'FV7','MOA',11,null,'4*CTE1/1.103','PERIMETRE',now());
</v>
      </c>
      <c r="CQ15" t="str">
        <f t="shared" si="16"/>
        <v xml:space="preserve">INSERT INTO SC_SystemeProduits(RefDimension,NomSysteme,typePresta,ligne,Quantite,formule,cte1,DateModif) values (13,'FV7','MOA',11,null,'4*CTE1/1.104','PERIMETRE',now());
</v>
      </c>
      <c r="CT15" t="str">
        <f t="shared" si="17"/>
        <v xml:space="preserve">INSERT INTO SC_SystemeProduits(RefDimension,NomSysteme,typePresta,ligne,Quantite,formule,cte1,DateModif) values (14,'FV7','MOA',11,null,'4*CTE1/1.105','PERIMETRE',now());
</v>
      </c>
      <c r="CW15" t="str">
        <f t="shared" si="18"/>
        <v xml:space="preserve">INSERT INTO SC_SystemeProduits(RefDimension,NomSysteme,typePresta,ligne,Quantite,formule,cte1,DateModif) values (15,'FV7','MOA',11,null,'4*CTE1/1.106','PERIMETRE',now());
</v>
      </c>
      <c r="CZ15" t="str">
        <f t="shared" si="2"/>
        <v xml:space="preserve">INSERT INTO SC_SystemeProduits(RefDimension,NomSysteme,typePresta,ligne,Quantite,formule,cte1,DateModif) values (16,'FV7','MOA',11,null,'4*CTE1/1.107','PERIMETRE',now());
</v>
      </c>
      <c r="DC15" t="str">
        <f t="shared" si="3"/>
        <v xml:space="preserve">INSERT INTO SC_SystemeProduits(RefDimension,NomSysteme,typePresta,ligne,Quantite,formule,cte1,DateModif) values (17,'FV7','MOA',11,null,'4*CTE1/1.108','PERIMETRE',now());
</v>
      </c>
      <c r="DF15" t="str">
        <f t="shared" si="4"/>
        <v xml:space="preserve">INSERT INTO SC_SystemeProduits(RefDimension,NomSysteme,typePresta,ligne,Quantite,formule,cte1,DateModif) values (18,'FV7','MOA',11,null,'4*CTE1/1.109','PERIMETRE',now());
</v>
      </c>
    </row>
    <row r="16" spans="1:112" x14ac:dyDescent="0.3">
      <c r="H16" s="79"/>
      <c r="I16" s="81"/>
      <c r="J16" s="81"/>
      <c r="K16" s="79"/>
      <c r="L16" s="81"/>
      <c r="M16" s="81"/>
      <c r="N16" s="79"/>
      <c r="O16" s="81"/>
      <c r="P16" s="81"/>
      <c r="Q16" s="79"/>
      <c r="R16" s="81"/>
      <c r="S16" s="81"/>
      <c r="T16" s="79"/>
      <c r="U16" s="81"/>
      <c r="V16" s="81"/>
      <c r="W16" s="79"/>
      <c r="X16" s="81"/>
      <c r="Y16" s="81"/>
      <c r="Z16" s="79"/>
      <c r="AA16" s="81"/>
      <c r="AB16" s="81"/>
      <c r="AC16" s="79"/>
      <c r="AD16" s="81"/>
      <c r="AE16" s="81"/>
      <c r="AF16" s="79"/>
      <c r="AG16" s="81"/>
      <c r="AH16" s="81"/>
      <c r="AI16" s="79"/>
      <c r="AJ16" s="81"/>
      <c r="AK16" s="81"/>
      <c r="AL16" s="79"/>
      <c r="AM16" s="81"/>
      <c r="AN16" s="81"/>
      <c r="AO16" s="79"/>
      <c r="AP16" s="81"/>
      <c r="AQ16" s="81"/>
      <c r="AR16" s="79"/>
      <c r="AS16" s="81"/>
      <c r="AT16" s="81"/>
      <c r="AU16" s="79"/>
      <c r="AV16" s="81"/>
      <c r="AW16" s="81"/>
      <c r="AX16" s="79"/>
      <c r="AY16" s="81"/>
      <c r="AZ16" s="81"/>
      <c r="BA16" s="79"/>
      <c r="BB16" s="81"/>
      <c r="BC16" s="81"/>
      <c r="BD16" s="79"/>
      <c r="BE16" s="81"/>
      <c r="BF16" s="81"/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3">
      <c r="H17" s="79"/>
      <c r="I17" s="81"/>
      <c r="J17" s="81"/>
      <c r="K17" s="79"/>
      <c r="L17" s="81"/>
      <c r="M17" s="81"/>
      <c r="N17" s="79"/>
      <c r="O17" s="81"/>
      <c r="P17" s="81"/>
      <c r="Q17" s="79"/>
      <c r="R17" s="81"/>
      <c r="S17" s="81"/>
      <c r="T17" s="79"/>
      <c r="U17" s="81"/>
      <c r="V17" s="81"/>
      <c r="W17" s="79"/>
      <c r="X17" s="81"/>
      <c r="Y17" s="81"/>
      <c r="Z17" s="79"/>
      <c r="AA17" s="81"/>
      <c r="AB17" s="81"/>
      <c r="AC17" s="79"/>
      <c r="AD17" s="81"/>
      <c r="AE17" s="81"/>
      <c r="AF17" s="79"/>
      <c r="AG17" s="81"/>
      <c r="AH17" s="81"/>
      <c r="AI17" s="79"/>
      <c r="AJ17" s="81"/>
      <c r="AK17" s="81"/>
      <c r="AL17" s="79"/>
      <c r="AM17" s="81"/>
      <c r="AN17" s="81"/>
      <c r="AO17" s="79"/>
      <c r="AP17" s="81"/>
      <c r="AQ17" s="81"/>
      <c r="AR17" s="79"/>
      <c r="AS17" s="81"/>
      <c r="AT17" s="81"/>
      <c r="AU17" s="79"/>
      <c r="AV17" s="81"/>
      <c r="AW17" s="81"/>
      <c r="AX17" s="79"/>
      <c r="AY17" s="81"/>
      <c r="AZ17" s="81"/>
      <c r="BA17" s="79"/>
      <c r="BB17" s="81"/>
      <c r="BC17" s="81"/>
      <c r="BD17" s="79"/>
      <c r="BE17" s="81"/>
      <c r="BF17" s="81"/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3">
      <c r="A18" s="12">
        <f>VLOOKUP($C18,[1]CHANTIER!$A$2:$K$291,11,0)</f>
        <v>37</v>
      </c>
      <c r="B18" t="s">
        <v>331</v>
      </c>
      <c r="C18" t="s">
        <v>159</v>
      </c>
      <c r="D18" t="s">
        <v>47</v>
      </c>
      <c r="E18">
        <v>9.02</v>
      </c>
      <c r="F18" s="14" t="s">
        <v>833</v>
      </c>
      <c r="G18" s="14" t="s">
        <v>821</v>
      </c>
      <c r="H18" s="79">
        <v>9.02</v>
      </c>
      <c r="I18" s="81" t="s">
        <v>1510</v>
      </c>
      <c r="J18" s="81" t="s">
        <v>821</v>
      </c>
      <c r="K18" s="79">
        <v>9.02</v>
      </c>
      <c r="L18" s="81" t="s">
        <v>1511</v>
      </c>
      <c r="M18" s="81" t="s">
        <v>821</v>
      </c>
      <c r="N18" s="79">
        <v>9.02</v>
      </c>
      <c r="O18" s="81" t="s">
        <v>1512</v>
      </c>
      <c r="P18" s="81" t="s">
        <v>821</v>
      </c>
      <c r="Q18" s="79">
        <v>9.02</v>
      </c>
      <c r="R18" s="81" t="s">
        <v>1513</v>
      </c>
      <c r="S18" s="81" t="s">
        <v>821</v>
      </c>
      <c r="T18" s="79">
        <v>9.02</v>
      </c>
      <c r="U18" s="81" t="s">
        <v>1514</v>
      </c>
      <c r="V18" s="81" t="s">
        <v>821</v>
      </c>
      <c r="W18" s="79">
        <v>9.02</v>
      </c>
      <c r="X18" s="81" t="s">
        <v>1515</v>
      </c>
      <c r="Y18" s="81" t="s">
        <v>821</v>
      </c>
      <c r="Z18" s="79">
        <v>9.02</v>
      </c>
      <c r="AA18" s="81" t="s">
        <v>1516</v>
      </c>
      <c r="AB18" s="81" t="s">
        <v>821</v>
      </c>
      <c r="AC18" s="79">
        <v>9.02</v>
      </c>
      <c r="AD18" s="81" t="s">
        <v>1517</v>
      </c>
      <c r="AE18" s="81" t="s">
        <v>821</v>
      </c>
      <c r="AF18" s="79">
        <v>9.02</v>
      </c>
      <c r="AG18" s="81" t="s">
        <v>1518</v>
      </c>
      <c r="AH18" s="81" t="s">
        <v>821</v>
      </c>
      <c r="AI18" s="79">
        <v>9.02</v>
      </c>
      <c r="AJ18" s="81" t="s">
        <v>1519</v>
      </c>
      <c r="AK18" s="81" t="s">
        <v>821</v>
      </c>
      <c r="AL18" s="79">
        <v>9.02</v>
      </c>
      <c r="AM18" s="81" t="s">
        <v>1520</v>
      </c>
      <c r="AN18" s="81" t="s">
        <v>821</v>
      </c>
      <c r="AO18" s="79">
        <v>9.02</v>
      </c>
      <c r="AP18" s="81" t="s">
        <v>1521</v>
      </c>
      <c r="AQ18" s="81" t="s">
        <v>821</v>
      </c>
      <c r="AR18" s="79">
        <v>9.02</v>
      </c>
      <c r="AS18" s="81" t="s">
        <v>1522</v>
      </c>
      <c r="AT18" s="81" t="s">
        <v>821</v>
      </c>
      <c r="AU18" s="79">
        <v>9.02</v>
      </c>
      <c r="AV18" s="81" t="s">
        <v>1523</v>
      </c>
      <c r="AW18" s="81" t="s">
        <v>821</v>
      </c>
      <c r="AX18" s="79">
        <v>9.02</v>
      </c>
      <c r="AY18" s="81" t="s">
        <v>1524</v>
      </c>
      <c r="AZ18" s="81" t="s">
        <v>821</v>
      </c>
      <c r="BA18" s="79">
        <v>9.02</v>
      </c>
      <c r="BB18" s="81" t="s">
        <v>1525</v>
      </c>
      <c r="BC18" s="81" t="s">
        <v>821</v>
      </c>
      <c r="BD18" s="79">
        <v>9.02</v>
      </c>
      <c r="BE18" s="81" t="s">
        <v>1526</v>
      </c>
      <c r="BF18" s="81" t="s">
        <v>821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(2,'FV7','MOC',37,null,'1.1*CTE2','PERIMETRE',now());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(3,'FV7','MOC',37,null,'1.1*CTE3','PERIMETRE',now());
</v>
      </c>
      <c r="BP18" t="str">
        <f t="shared" si="7"/>
        <v xml:space="preserve">INSERT INTO SC_SystemeProduits(RefDimension,NomSysteme,typePresta,ligne,Quantite,formule,cte1,DateModif) values (4,'FV7','MOC',37,null,'1.1*CTE4','PERIMETRE',now());
</v>
      </c>
      <c r="BS18" t="str">
        <f t="shared" si="8"/>
        <v xml:space="preserve">INSERT INTO SC_SystemeProduits(RefDimension,NomSysteme,typePresta,ligne,Quantite,formule,cte1,DateModif) values (5,'FV7','MOC',37,null,'1.1*CTE5','PERIMETRE',now());
</v>
      </c>
      <c r="BV18" t="str">
        <f t="shared" si="9"/>
        <v xml:space="preserve">INSERT INTO SC_SystemeProduits(RefDimension,NomSysteme,typePresta,ligne,Quantite,formule,cte1,DateModif) values (6,'FV7','MOC',37,null,'1.1*CTE6','PERIMETRE',now());
</v>
      </c>
      <c r="BY18" t="str">
        <f t="shared" si="10"/>
        <v xml:space="preserve">INSERT INTO SC_SystemeProduits(RefDimension,NomSysteme,typePresta,ligne,Quantite,formule,cte1,DateModif) values (7,'FV7','MOC',37,null,'1.1*CTE7','PERIMETRE',now());
</v>
      </c>
      <c r="CB18" t="str">
        <f t="shared" si="11"/>
        <v xml:space="preserve">INSERT INTO SC_SystemeProduits(RefDimension,NomSysteme,typePresta,ligne,Quantite,formule,cte1,DateModif) values (8,'FV7','MOC',37,null,'1.1*CTE8','PERIMETRE',now());
</v>
      </c>
      <c r="CE18" t="str">
        <f t="shared" si="12"/>
        <v xml:space="preserve">INSERT INTO SC_SystemeProduits(RefDimension,NomSysteme,typePresta,ligne,Quantite,formule,cte1,DateModif) values (9,'FV7','MOC',37,null,'1.1*CTE9','PERIMETRE',now());
</v>
      </c>
      <c r="CH18" t="str">
        <f t="shared" si="13"/>
        <v xml:space="preserve">INSERT INTO SC_SystemeProduits(RefDimension,NomSysteme,typePresta,ligne,Quantite,formule,cte1,DateModif) values (10,'FV7','MOC',37,null,'1.1*CTE10','PERIMETRE',now());
</v>
      </c>
      <c r="CK18" t="str">
        <f t="shared" si="14"/>
        <v xml:space="preserve">INSERT INTO SC_SystemeProduits(RefDimension,NomSysteme,typePresta,ligne,Quantite,formule,cte1,DateModif) values (11,'FV7','MOC',37,null,'1.1*CTE11','PERIMETRE',now());
</v>
      </c>
      <c r="CN18" t="str">
        <f t="shared" si="15"/>
        <v xml:space="preserve">INSERT INTO SC_SystemeProduits(RefDimension,NomSysteme,typePresta,ligne,Quantite,formule,cte1,DateModif) values (12,'FV7','MOC',37,null,'1.1*CTE12','PERIMETRE',now());
</v>
      </c>
      <c r="CQ18" t="str">
        <f t="shared" si="16"/>
        <v xml:space="preserve">INSERT INTO SC_SystemeProduits(RefDimension,NomSysteme,typePresta,ligne,Quantite,formule,cte1,DateModif) values (13,'FV7','MOC',37,null,'1.1*CTE13','PERIMETRE',now());
</v>
      </c>
      <c r="CT18" t="str">
        <f t="shared" si="17"/>
        <v xml:space="preserve">INSERT INTO SC_SystemeProduits(RefDimension,NomSysteme,typePresta,ligne,Quantite,formule,cte1,DateModif) values (14,'FV7','MOC',37,null,'1.1*CTE14','PERIMETRE',now());
</v>
      </c>
      <c r="CW18" t="str">
        <f t="shared" si="18"/>
        <v xml:space="preserve">INSERT INTO SC_SystemeProduits(RefDimension,NomSysteme,typePresta,ligne,Quantite,formule,cte1,DateModif) values (15,'FV7','MOC',37,null,'1.1*CTE15','PERIMETRE',now());
</v>
      </c>
      <c r="CZ18" t="str">
        <f t="shared" si="2"/>
        <v xml:space="preserve">INSERT INTO SC_SystemeProduits(RefDimension,NomSysteme,typePresta,ligne,Quantite,formule,cte1,DateModif) values (16,'FV7','MOC',37,null,'1.1*CTE16','PERIMETRE',now());
</v>
      </c>
      <c r="DC18" t="str">
        <f t="shared" si="3"/>
        <v xml:space="preserve">INSERT INTO SC_SystemeProduits(RefDimension,NomSysteme,typePresta,ligne,Quantite,formule,cte1,DateModif) values (17,'FV7','MOC',37,null,'1.1*CTE17','PERIMETRE',now());
</v>
      </c>
      <c r="DF18" t="str">
        <f t="shared" si="4"/>
        <v xml:space="preserve">INSERT INTO SC_SystemeProduits(RefDimension,NomSysteme,typePresta,ligne,Quantite,formule,cte1,DateModif) values (18,'FV7','MOC',37,null,'1.1*CTE18','PERIMETRE',now());
</v>
      </c>
    </row>
    <row r="19" spans="1:110" x14ac:dyDescent="0.3">
      <c r="A19" s="12">
        <f>VLOOKUP($C19,[1]CHANTIER!$A$2:$K$291,11,0)</f>
        <v>39</v>
      </c>
      <c r="B19" t="s">
        <v>331</v>
      </c>
      <c r="C19" t="s">
        <v>161</v>
      </c>
      <c r="D19" t="s">
        <v>47</v>
      </c>
      <c r="E19">
        <v>1</v>
      </c>
      <c r="H19" s="79">
        <v>1</v>
      </c>
      <c r="I19" s="81"/>
      <c r="J19" s="81"/>
      <c r="K19" s="79">
        <v>1</v>
      </c>
      <c r="L19" s="81"/>
      <c r="M19" s="81"/>
      <c r="N19" s="79">
        <v>1</v>
      </c>
      <c r="O19" s="81"/>
      <c r="P19" s="81"/>
      <c r="Q19" s="79">
        <v>1</v>
      </c>
      <c r="R19" s="81"/>
      <c r="S19" s="81"/>
      <c r="T19" s="79">
        <v>1</v>
      </c>
      <c r="U19" s="81"/>
      <c r="V19" s="81"/>
      <c r="W19" s="79">
        <v>1</v>
      </c>
      <c r="X19" s="81"/>
      <c r="Y19" s="81"/>
      <c r="Z19" s="79">
        <v>1</v>
      </c>
      <c r="AA19" s="81"/>
      <c r="AB19" s="81"/>
      <c r="AC19" s="79">
        <v>1</v>
      </c>
      <c r="AD19" s="81"/>
      <c r="AE19" s="81"/>
      <c r="AF19" s="79">
        <v>1</v>
      </c>
      <c r="AG19" s="81"/>
      <c r="AH19" s="81"/>
      <c r="AI19" s="79">
        <v>1</v>
      </c>
      <c r="AJ19" s="81"/>
      <c r="AK19" s="81"/>
      <c r="AL19" s="79">
        <v>1</v>
      </c>
      <c r="AM19" s="81"/>
      <c r="AN19" s="81"/>
      <c r="AO19" s="79">
        <v>1</v>
      </c>
      <c r="AP19" s="81"/>
      <c r="AQ19" s="81"/>
      <c r="AR19" s="79">
        <v>1</v>
      </c>
      <c r="AS19" s="81"/>
      <c r="AT19" s="81"/>
      <c r="AU19" s="79">
        <v>1</v>
      </c>
      <c r="AV19" s="81"/>
      <c r="AW19" s="81"/>
      <c r="AX19" s="79">
        <v>1</v>
      </c>
      <c r="AY19" s="81"/>
      <c r="AZ19" s="81"/>
      <c r="BA19" s="79">
        <v>1</v>
      </c>
      <c r="BB19" s="81"/>
      <c r="BC19" s="81"/>
      <c r="BD19" s="79">
        <v>1</v>
      </c>
      <c r="BE19" s="81"/>
      <c r="BF19" s="81"/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3">
      <c r="A20" s="12">
        <f>VLOOKUP($C20,[1]CHANTIER!$A$2:$K$291,11,0)</f>
        <v>44</v>
      </c>
      <c r="B20" t="s">
        <v>331</v>
      </c>
      <c r="C20" t="s">
        <v>171</v>
      </c>
      <c r="D20" t="s">
        <v>8</v>
      </c>
      <c r="E20">
        <v>4</v>
      </c>
      <c r="H20" s="79">
        <v>4</v>
      </c>
      <c r="I20" s="81"/>
      <c r="J20" s="81"/>
      <c r="K20" s="79">
        <v>4</v>
      </c>
      <c r="L20" s="81"/>
      <c r="M20" s="81"/>
      <c r="N20" s="79">
        <v>4</v>
      </c>
      <c r="O20" s="81"/>
      <c r="P20" s="81"/>
      <c r="Q20" s="79">
        <v>4</v>
      </c>
      <c r="R20" s="81"/>
      <c r="S20" s="81"/>
      <c r="T20" s="79">
        <v>4</v>
      </c>
      <c r="U20" s="81"/>
      <c r="V20" s="81"/>
      <c r="W20" s="79">
        <v>4</v>
      </c>
      <c r="X20" s="81"/>
      <c r="Y20" s="81"/>
      <c r="Z20" s="79">
        <v>4</v>
      </c>
      <c r="AA20" s="81"/>
      <c r="AB20" s="81"/>
      <c r="AC20" s="79">
        <v>4</v>
      </c>
      <c r="AD20" s="81"/>
      <c r="AE20" s="81"/>
      <c r="AF20" s="79">
        <v>4</v>
      </c>
      <c r="AG20" s="81"/>
      <c r="AH20" s="81"/>
      <c r="AI20" s="79">
        <v>4</v>
      </c>
      <c r="AJ20" s="81"/>
      <c r="AK20" s="81"/>
      <c r="AL20" s="79">
        <v>4</v>
      </c>
      <c r="AM20" s="81"/>
      <c r="AN20" s="81"/>
      <c r="AO20" s="79">
        <v>4</v>
      </c>
      <c r="AP20" s="81"/>
      <c r="AQ20" s="81"/>
      <c r="AR20" s="79">
        <v>4</v>
      </c>
      <c r="AS20" s="81"/>
      <c r="AT20" s="81"/>
      <c r="AU20" s="79">
        <v>4</v>
      </c>
      <c r="AV20" s="81"/>
      <c r="AW20" s="81"/>
      <c r="AX20" s="79">
        <v>4</v>
      </c>
      <c r="AY20" s="81"/>
      <c r="AZ20" s="81"/>
      <c r="BA20" s="79">
        <v>4</v>
      </c>
      <c r="BB20" s="81"/>
      <c r="BC20" s="81"/>
      <c r="BD20" s="79">
        <v>4</v>
      </c>
      <c r="BE20" s="81"/>
      <c r="BF20" s="81"/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3">
      <c r="A21" s="12">
        <f>VLOOKUP($C21,[1]CHANTIER!$A$2:$K$291,11,0)</f>
        <v>46</v>
      </c>
      <c r="B21" t="s">
        <v>331</v>
      </c>
      <c r="C21" t="s">
        <v>175</v>
      </c>
      <c r="D21" t="s">
        <v>47</v>
      </c>
      <c r="E21">
        <v>8.1999999999999993</v>
      </c>
      <c r="F21" s="14" t="s">
        <v>855</v>
      </c>
      <c r="G21" s="14" t="s">
        <v>821</v>
      </c>
      <c r="H21" s="79">
        <v>8.1999999999999993</v>
      </c>
      <c r="I21" s="81" t="s">
        <v>1527</v>
      </c>
      <c r="J21" s="81" t="s">
        <v>821</v>
      </c>
      <c r="K21" s="79">
        <v>8.1999999999999993</v>
      </c>
      <c r="L21" s="81" t="s">
        <v>1528</v>
      </c>
      <c r="M21" s="81" t="s">
        <v>821</v>
      </c>
      <c r="N21" s="79">
        <v>8.1999999999999993</v>
      </c>
      <c r="O21" s="81" t="s">
        <v>1529</v>
      </c>
      <c r="P21" s="81" t="s">
        <v>821</v>
      </c>
      <c r="Q21" s="79">
        <v>8.1999999999999993</v>
      </c>
      <c r="R21" s="81" t="s">
        <v>1530</v>
      </c>
      <c r="S21" s="81" t="s">
        <v>821</v>
      </c>
      <c r="T21" s="79">
        <v>8.1999999999999993</v>
      </c>
      <c r="U21" s="81" t="s">
        <v>1531</v>
      </c>
      <c r="V21" s="81" t="s">
        <v>821</v>
      </c>
      <c r="W21" s="79">
        <v>8.1999999999999993</v>
      </c>
      <c r="X21" s="81" t="s">
        <v>1532</v>
      </c>
      <c r="Y21" s="81" t="s">
        <v>821</v>
      </c>
      <c r="Z21" s="79">
        <v>8.1999999999999993</v>
      </c>
      <c r="AA21" s="81" t="s">
        <v>1533</v>
      </c>
      <c r="AB21" s="81" t="s">
        <v>821</v>
      </c>
      <c r="AC21" s="79">
        <v>8.1999999999999993</v>
      </c>
      <c r="AD21" s="81" t="s">
        <v>1534</v>
      </c>
      <c r="AE21" s="81" t="s">
        <v>821</v>
      </c>
      <c r="AF21" s="79">
        <v>8.1999999999999993</v>
      </c>
      <c r="AG21" s="81" t="s">
        <v>1535</v>
      </c>
      <c r="AH21" s="81" t="s">
        <v>821</v>
      </c>
      <c r="AI21" s="79">
        <v>8.1999999999999993</v>
      </c>
      <c r="AJ21" s="81" t="s">
        <v>1536</v>
      </c>
      <c r="AK21" s="81" t="s">
        <v>821</v>
      </c>
      <c r="AL21" s="79">
        <v>8.1999999999999993</v>
      </c>
      <c r="AM21" s="81" t="s">
        <v>1537</v>
      </c>
      <c r="AN21" s="81" t="s">
        <v>821</v>
      </c>
      <c r="AO21" s="79">
        <v>8.1999999999999993</v>
      </c>
      <c r="AP21" s="81" t="s">
        <v>1538</v>
      </c>
      <c r="AQ21" s="81" t="s">
        <v>821</v>
      </c>
      <c r="AR21" s="79">
        <v>8.1999999999999993</v>
      </c>
      <c r="AS21" s="81" t="s">
        <v>1539</v>
      </c>
      <c r="AT21" s="81" t="s">
        <v>821</v>
      </c>
      <c r="AU21" s="79">
        <v>8.1999999999999993</v>
      </c>
      <c r="AV21" s="81" t="s">
        <v>1540</v>
      </c>
      <c r="AW21" s="81" t="s">
        <v>821</v>
      </c>
      <c r="AX21" s="79">
        <v>8.1999999999999993</v>
      </c>
      <c r="AY21" s="81" t="s">
        <v>1541</v>
      </c>
      <c r="AZ21" s="81" t="s">
        <v>821</v>
      </c>
      <c r="BA21" s="79">
        <v>8.1999999999999993</v>
      </c>
      <c r="BB21" s="81" t="s">
        <v>1542</v>
      </c>
      <c r="BC21" s="81" t="s">
        <v>821</v>
      </c>
      <c r="BD21" s="79">
        <v>8.1999999999999993</v>
      </c>
      <c r="BE21" s="81" t="s">
        <v>1543</v>
      </c>
      <c r="BF21" s="81" t="s">
        <v>821</v>
      </c>
      <c r="BG21" t="str">
        <f t="shared" si="1"/>
        <v xml:space="preserve">INSERT INTO SC_SystemeProduits(RefDimension,NomSysteme,typePresta,ligne,Quantite,formule,cte1,DateModif) values (1,'FV7','MOC',46,null,'2*CTE1','PERIMETRE',now());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(2,'FV7','MOC',46,null,'2*CTE2','PERIMETRE',now());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(3,'FV7','MOC',46,null,'2*CTE3','PERIMETRE',now());
</v>
      </c>
      <c r="BP21" t="str">
        <f t="shared" si="7"/>
        <v xml:space="preserve">INSERT INTO SC_SystemeProduits(RefDimension,NomSysteme,typePresta,ligne,Quantite,formule,cte1,DateModif) values (4,'FV7','MOC',46,null,'2*CTE4','PERIMETRE',now());
</v>
      </c>
      <c r="BS21" t="str">
        <f t="shared" si="8"/>
        <v xml:space="preserve">INSERT INTO SC_SystemeProduits(RefDimension,NomSysteme,typePresta,ligne,Quantite,formule,cte1,DateModif) values (5,'FV7','MOC',46,null,'2*CTE5','PERIMETRE',now());
</v>
      </c>
      <c r="BV21" t="str">
        <f t="shared" si="9"/>
        <v xml:space="preserve">INSERT INTO SC_SystemeProduits(RefDimension,NomSysteme,typePresta,ligne,Quantite,formule,cte1,DateModif) values (6,'FV7','MOC',46,null,'2*CTE6','PERIMETRE',now());
</v>
      </c>
      <c r="BY21" t="str">
        <f t="shared" si="10"/>
        <v xml:space="preserve">INSERT INTO SC_SystemeProduits(RefDimension,NomSysteme,typePresta,ligne,Quantite,formule,cte1,DateModif) values (7,'FV7','MOC',46,null,'2*CTE7','PERIMETRE',now());
</v>
      </c>
      <c r="CB21" t="str">
        <f t="shared" si="11"/>
        <v xml:space="preserve">INSERT INTO SC_SystemeProduits(RefDimension,NomSysteme,typePresta,ligne,Quantite,formule,cte1,DateModif) values (8,'FV7','MOC',46,null,'2*CTE8','PERIMETRE',now());
</v>
      </c>
      <c r="CE21" t="str">
        <f t="shared" si="12"/>
        <v xml:space="preserve">INSERT INTO SC_SystemeProduits(RefDimension,NomSysteme,typePresta,ligne,Quantite,formule,cte1,DateModif) values (9,'FV7','MOC',46,null,'2*CTE9','PERIMETRE',now());
</v>
      </c>
      <c r="CH21" t="str">
        <f t="shared" si="13"/>
        <v xml:space="preserve">INSERT INTO SC_SystemeProduits(RefDimension,NomSysteme,typePresta,ligne,Quantite,formule,cte1,DateModif) values (10,'FV7','MOC',46,null,'2*CTE10','PERIMETRE',now());
</v>
      </c>
      <c r="CK21" t="str">
        <f t="shared" si="14"/>
        <v xml:space="preserve">INSERT INTO SC_SystemeProduits(RefDimension,NomSysteme,typePresta,ligne,Quantite,formule,cte1,DateModif) values (11,'FV7','MOC',46,null,'2*CTE11','PERIMETRE',now());
</v>
      </c>
      <c r="CN21" t="str">
        <f t="shared" si="15"/>
        <v xml:space="preserve">INSERT INTO SC_SystemeProduits(RefDimension,NomSysteme,typePresta,ligne,Quantite,formule,cte1,DateModif) values (12,'FV7','MOC',46,null,'2*CTE12','PERIMETRE',now());
</v>
      </c>
      <c r="CQ21" t="str">
        <f t="shared" si="16"/>
        <v xml:space="preserve">INSERT INTO SC_SystemeProduits(RefDimension,NomSysteme,typePresta,ligne,Quantite,formule,cte1,DateModif) values (13,'FV7','MOC',46,null,'2*CTE13','PERIMETRE',now());
</v>
      </c>
      <c r="CT21" t="str">
        <f t="shared" si="17"/>
        <v xml:space="preserve">INSERT INTO SC_SystemeProduits(RefDimension,NomSysteme,typePresta,ligne,Quantite,formule,cte1,DateModif) values (14,'FV7','MOC',46,null,'2*CTE14','PERIMETRE',now());
</v>
      </c>
      <c r="CW21" t="str">
        <f t="shared" si="18"/>
        <v xml:space="preserve">INSERT INTO SC_SystemeProduits(RefDimension,NomSysteme,typePresta,ligne,Quantite,formule,cte1,DateModif) values (15,'FV7','MOC',46,null,'2*CTE15','PERIMETRE',now());
</v>
      </c>
      <c r="CZ21" t="str">
        <f t="shared" si="2"/>
        <v xml:space="preserve">INSERT INTO SC_SystemeProduits(RefDimension,NomSysteme,typePresta,ligne,Quantite,formule,cte1,DateModif) values (16,'FV7','MOC',46,null,'2*CTE16','PERIMETRE',now());
</v>
      </c>
      <c r="DC21" t="str">
        <f t="shared" si="3"/>
        <v xml:space="preserve">INSERT INTO SC_SystemeProduits(RefDimension,NomSysteme,typePresta,ligne,Quantite,formule,cte1,DateModif) values (17,'FV7','MOC',46,null,'2*CTE17','PERIMETRE',now());
</v>
      </c>
      <c r="DF21" t="str">
        <f t="shared" si="4"/>
        <v xml:space="preserve">INSERT INTO SC_SystemeProduits(RefDimension,NomSysteme,typePresta,ligne,Quantite,formule,cte1,DateModif) values (18,'FV7','MOC',46,null,'2*CTE18','PERIMETRE',now());
</v>
      </c>
    </row>
    <row r="22" spans="1:110" x14ac:dyDescent="0.3">
      <c r="A22" s="12">
        <f>VLOOKUP($C22,[1]CHANTIER!$A$2:$K$291,11,0)</f>
        <v>64</v>
      </c>
      <c r="B22" t="s">
        <v>331</v>
      </c>
      <c r="C22" t="s">
        <v>209</v>
      </c>
      <c r="D22" t="s">
        <v>47</v>
      </c>
      <c r="E22">
        <v>8.5</v>
      </c>
      <c r="F22" s="14" t="s">
        <v>854</v>
      </c>
      <c r="G22" s="14" t="s">
        <v>821</v>
      </c>
      <c r="H22" s="79">
        <v>8.5</v>
      </c>
      <c r="I22" s="81" t="s">
        <v>1459</v>
      </c>
      <c r="J22" s="81" t="s">
        <v>821</v>
      </c>
      <c r="K22" s="79">
        <v>8.5</v>
      </c>
      <c r="L22" s="81" t="s">
        <v>1460</v>
      </c>
      <c r="M22" s="81" t="s">
        <v>821</v>
      </c>
      <c r="N22" s="79">
        <v>8.5</v>
      </c>
      <c r="O22" s="81" t="s">
        <v>1461</v>
      </c>
      <c r="P22" s="81" t="s">
        <v>821</v>
      </c>
      <c r="Q22" s="79">
        <v>8.5</v>
      </c>
      <c r="R22" s="81" t="s">
        <v>1462</v>
      </c>
      <c r="S22" s="81" t="s">
        <v>821</v>
      </c>
      <c r="T22" s="79">
        <v>8.5</v>
      </c>
      <c r="U22" s="81" t="s">
        <v>1463</v>
      </c>
      <c r="V22" s="81" t="s">
        <v>821</v>
      </c>
      <c r="W22" s="79">
        <v>8.5</v>
      </c>
      <c r="X22" s="81" t="s">
        <v>1464</v>
      </c>
      <c r="Y22" s="81" t="s">
        <v>821</v>
      </c>
      <c r="Z22" s="79">
        <v>8.5</v>
      </c>
      <c r="AA22" s="81" t="s">
        <v>1465</v>
      </c>
      <c r="AB22" s="81" t="s">
        <v>821</v>
      </c>
      <c r="AC22" s="79">
        <v>8.5</v>
      </c>
      <c r="AD22" s="81" t="s">
        <v>1466</v>
      </c>
      <c r="AE22" s="81" t="s">
        <v>821</v>
      </c>
      <c r="AF22" s="79">
        <v>8.5</v>
      </c>
      <c r="AG22" s="81" t="s">
        <v>1467</v>
      </c>
      <c r="AH22" s="81" t="s">
        <v>821</v>
      </c>
      <c r="AI22" s="79">
        <v>8.5</v>
      </c>
      <c r="AJ22" s="81" t="s">
        <v>1468</v>
      </c>
      <c r="AK22" s="81" t="s">
        <v>821</v>
      </c>
      <c r="AL22" s="79">
        <v>8.5</v>
      </c>
      <c r="AM22" s="81" t="s">
        <v>1469</v>
      </c>
      <c r="AN22" s="81" t="s">
        <v>821</v>
      </c>
      <c r="AO22" s="79">
        <v>8.5</v>
      </c>
      <c r="AP22" s="81" t="s">
        <v>1470</v>
      </c>
      <c r="AQ22" s="81" t="s">
        <v>821</v>
      </c>
      <c r="AR22" s="79">
        <v>8.5</v>
      </c>
      <c r="AS22" s="81" t="s">
        <v>1471</v>
      </c>
      <c r="AT22" s="81" t="s">
        <v>821</v>
      </c>
      <c r="AU22" s="79">
        <v>8.5</v>
      </c>
      <c r="AV22" s="81" t="s">
        <v>1472</v>
      </c>
      <c r="AW22" s="81" t="s">
        <v>821</v>
      </c>
      <c r="AX22" s="79">
        <v>8.5</v>
      </c>
      <c r="AY22" s="81" t="s">
        <v>1473</v>
      </c>
      <c r="AZ22" s="81" t="s">
        <v>821</v>
      </c>
      <c r="BA22" s="79">
        <v>8.5</v>
      </c>
      <c r="BB22" s="81" t="s">
        <v>1474</v>
      </c>
      <c r="BC22" s="81" t="s">
        <v>821</v>
      </c>
      <c r="BD22" s="79">
        <v>8.5</v>
      </c>
      <c r="BE22" s="81" t="s">
        <v>1475</v>
      </c>
      <c r="BF22" s="81" t="s">
        <v>821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(2,'FV7','MOC',64,null,'CTE1+0.4','PERIMETRE',now());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(3,'FV7','MOC',64,null,'CTE1+0.5','PERIMETRE',now());
</v>
      </c>
      <c r="BP22" t="str">
        <f t="shared" si="7"/>
        <v xml:space="preserve">INSERT INTO SC_SystemeProduits(RefDimension,NomSysteme,typePresta,ligne,Quantite,formule,cte1,DateModif) values (4,'FV7','MOC',64,null,'CTE1+0.6','PERIMETRE',now());
</v>
      </c>
      <c r="BS22" t="str">
        <f t="shared" si="8"/>
        <v xml:space="preserve">INSERT INTO SC_SystemeProduits(RefDimension,NomSysteme,typePresta,ligne,Quantite,formule,cte1,DateModif) values (5,'FV7','MOC',64,null,'CTE1+0.7','PERIMETRE',now());
</v>
      </c>
      <c r="BV22" t="str">
        <f t="shared" si="9"/>
        <v xml:space="preserve">INSERT INTO SC_SystemeProduits(RefDimension,NomSysteme,typePresta,ligne,Quantite,formule,cte1,DateModif) values (6,'FV7','MOC',64,null,'CTE1+0.8','PERIMETRE',now());
</v>
      </c>
      <c r="BY22" t="str">
        <f t="shared" si="10"/>
        <v xml:space="preserve">INSERT INTO SC_SystemeProduits(RefDimension,NomSysteme,typePresta,ligne,Quantite,formule,cte1,DateModif) values (7,'FV7','MOC',64,null,'CTE1+0.9','PERIMETRE',now());
</v>
      </c>
      <c r="CB22" t="str">
        <f t="shared" si="11"/>
        <v xml:space="preserve">INSERT INTO SC_SystemeProduits(RefDimension,NomSysteme,typePresta,ligne,Quantite,formule,cte1,DateModif) values (8,'FV7','MOC',64,null,'CTE1+0.10','PERIMETRE',now());
</v>
      </c>
      <c r="CE22" t="str">
        <f t="shared" si="12"/>
        <v xml:space="preserve">INSERT INTO SC_SystemeProduits(RefDimension,NomSysteme,typePresta,ligne,Quantite,formule,cte1,DateModif) values (9,'FV7','MOC',64,null,'CTE1+0.11','PERIMETRE',now());
</v>
      </c>
      <c r="CH22" t="str">
        <f t="shared" si="13"/>
        <v xml:space="preserve">INSERT INTO SC_SystemeProduits(RefDimension,NomSysteme,typePresta,ligne,Quantite,formule,cte1,DateModif) values (10,'FV7','MOC',64,null,'CTE1+0.12','PERIMETRE',now());
</v>
      </c>
      <c r="CK22" t="str">
        <f t="shared" si="14"/>
        <v xml:space="preserve">INSERT INTO SC_SystemeProduits(RefDimension,NomSysteme,typePresta,ligne,Quantite,formule,cte1,DateModif) values (11,'FV7','MOC',64,null,'CTE1+0.13','PERIMETRE',now());
</v>
      </c>
      <c r="CN22" t="str">
        <f t="shared" si="15"/>
        <v xml:space="preserve">INSERT INTO SC_SystemeProduits(RefDimension,NomSysteme,typePresta,ligne,Quantite,formule,cte1,DateModif) values (12,'FV7','MOC',64,null,'CTE1+0.14','PERIMETRE',now());
</v>
      </c>
      <c r="CQ22" t="str">
        <f t="shared" si="16"/>
        <v xml:space="preserve">INSERT INTO SC_SystemeProduits(RefDimension,NomSysteme,typePresta,ligne,Quantite,formule,cte1,DateModif) values (13,'FV7','MOC',64,null,'CTE1+0.15','PERIMETRE',now());
</v>
      </c>
      <c r="CT22" t="str">
        <f t="shared" si="17"/>
        <v xml:space="preserve">INSERT INTO SC_SystemeProduits(RefDimension,NomSysteme,typePresta,ligne,Quantite,formule,cte1,DateModif) values (14,'FV7','MOC',64,null,'CTE1+0.16','PERIMETRE',now());
</v>
      </c>
      <c r="CW22" t="str">
        <f t="shared" si="18"/>
        <v xml:space="preserve">INSERT INTO SC_SystemeProduits(RefDimension,NomSysteme,typePresta,ligne,Quantite,formule,cte1,DateModif) values (15,'FV7','MOC',64,null,'CTE1+0.17','PERIMETRE',now());
</v>
      </c>
      <c r="CZ22" t="str">
        <f t="shared" si="2"/>
        <v xml:space="preserve">INSERT INTO SC_SystemeProduits(RefDimension,NomSysteme,typePresta,ligne,Quantite,formule,cte1,DateModif) values (16,'FV7','MOC',64,null,'CTE1+0.18','PERIMETRE',now());
</v>
      </c>
      <c r="DC22" t="str">
        <f t="shared" si="3"/>
        <v xml:space="preserve">INSERT INTO SC_SystemeProduits(RefDimension,NomSysteme,typePresta,ligne,Quantite,formule,cte1,DateModif) values (17,'FV7','MOC',64,null,'CTE1+0.19','PERIMETRE',now());
</v>
      </c>
      <c r="DF22" t="str">
        <f t="shared" si="4"/>
        <v xml:space="preserve">INSERT INTO SC_SystemeProduits(RefDimension,NomSysteme,typePresta,ligne,Quantite,formule,cte1,DateModif) values (18,'FV7','MOC',64,null,'CTE1+0.20','PERIMETRE',now());
</v>
      </c>
    </row>
    <row r="23" spans="1:110" x14ac:dyDescent="0.3">
      <c r="H23" s="79"/>
      <c r="I23" s="81"/>
      <c r="J23" s="81"/>
      <c r="K23" s="79"/>
      <c r="L23" s="81"/>
      <c r="M23" s="81"/>
      <c r="N23" s="79"/>
      <c r="O23" s="81"/>
      <c r="P23" s="81"/>
      <c r="Q23" s="79"/>
      <c r="R23" s="81"/>
      <c r="S23" s="81"/>
      <c r="T23" s="79"/>
      <c r="U23" s="81"/>
      <c r="V23" s="81"/>
      <c r="W23" s="79"/>
      <c r="X23" s="81"/>
      <c r="Y23" s="81"/>
      <c r="Z23" s="79"/>
      <c r="AA23" s="81"/>
      <c r="AB23" s="81"/>
      <c r="AC23" s="79"/>
      <c r="AD23" s="81"/>
      <c r="AE23" s="81"/>
      <c r="AF23" s="79"/>
      <c r="AG23" s="81"/>
      <c r="AH23" s="81"/>
      <c r="AI23" s="79"/>
      <c r="AJ23" s="81"/>
      <c r="AK23" s="81"/>
      <c r="AL23" s="79"/>
      <c r="AM23" s="81"/>
      <c r="AN23" s="81"/>
      <c r="AO23" s="79"/>
      <c r="AP23" s="81"/>
      <c r="AQ23" s="81"/>
      <c r="AR23" s="79"/>
      <c r="AS23" s="81"/>
      <c r="AT23" s="81"/>
      <c r="AU23" s="79"/>
      <c r="AV23" s="81"/>
      <c r="AW23" s="81"/>
      <c r="AX23" s="79"/>
      <c r="AY23" s="81"/>
      <c r="AZ23" s="81"/>
      <c r="BA23" s="79"/>
      <c r="BB23" s="81"/>
      <c r="BC23" s="81"/>
      <c r="BD23" s="79"/>
      <c r="BE23" s="81"/>
      <c r="BF23" s="81"/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3">
      <c r="A24" s="12">
        <f>VLOOKUP($C24,[1]MINIPELLE!$A$2:$K$291,11,0)</f>
        <v>9</v>
      </c>
      <c r="B24" t="s">
        <v>332</v>
      </c>
      <c r="C24" t="s">
        <v>247</v>
      </c>
      <c r="D24" t="s">
        <v>47</v>
      </c>
      <c r="E24">
        <v>8.1999999999999993</v>
      </c>
      <c r="F24" s="14" t="s">
        <v>855</v>
      </c>
      <c r="G24" s="14" t="s">
        <v>821</v>
      </c>
      <c r="H24" s="79">
        <v>8.1999999999999993</v>
      </c>
      <c r="I24" s="81" t="s">
        <v>1527</v>
      </c>
      <c r="J24" s="81" t="s">
        <v>821</v>
      </c>
      <c r="K24" s="79">
        <v>8.1999999999999993</v>
      </c>
      <c r="L24" s="81" t="s">
        <v>1528</v>
      </c>
      <c r="M24" s="81" t="s">
        <v>821</v>
      </c>
      <c r="N24" s="79">
        <v>8.1999999999999993</v>
      </c>
      <c r="O24" s="81" t="s">
        <v>1529</v>
      </c>
      <c r="P24" s="81" t="s">
        <v>821</v>
      </c>
      <c r="Q24" s="79">
        <v>8.1999999999999993</v>
      </c>
      <c r="R24" s="81" t="s">
        <v>1530</v>
      </c>
      <c r="S24" s="81" t="s">
        <v>821</v>
      </c>
      <c r="T24" s="79">
        <v>8.1999999999999993</v>
      </c>
      <c r="U24" s="81" t="s">
        <v>1531</v>
      </c>
      <c r="V24" s="81" t="s">
        <v>821</v>
      </c>
      <c r="W24" s="79">
        <v>8.1999999999999993</v>
      </c>
      <c r="X24" s="81" t="s">
        <v>1532</v>
      </c>
      <c r="Y24" s="81" t="s">
        <v>821</v>
      </c>
      <c r="Z24" s="79">
        <v>8.1999999999999993</v>
      </c>
      <c r="AA24" s="81" t="s">
        <v>1533</v>
      </c>
      <c r="AB24" s="81" t="s">
        <v>821</v>
      </c>
      <c r="AC24" s="79">
        <v>8.1999999999999993</v>
      </c>
      <c r="AD24" s="81" t="s">
        <v>1534</v>
      </c>
      <c r="AE24" s="81" t="s">
        <v>821</v>
      </c>
      <c r="AF24" s="79">
        <v>8.1999999999999993</v>
      </c>
      <c r="AG24" s="81" t="s">
        <v>1535</v>
      </c>
      <c r="AH24" s="81" t="s">
        <v>821</v>
      </c>
      <c r="AI24" s="79">
        <v>8.1999999999999993</v>
      </c>
      <c r="AJ24" s="81" t="s">
        <v>1536</v>
      </c>
      <c r="AK24" s="81" t="s">
        <v>821</v>
      </c>
      <c r="AL24" s="79">
        <v>8.1999999999999993</v>
      </c>
      <c r="AM24" s="81" t="s">
        <v>1537</v>
      </c>
      <c r="AN24" s="81" t="s">
        <v>821</v>
      </c>
      <c r="AO24" s="79">
        <v>8.1999999999999993</v>
      </c>
      <c r="AP24" s="81" t="s">
        <v>1538</v>
      </c>
      <c r="AQ24" s="81" t="s">
        <v>821</v>
      </c>
      <c r="AR24" s="79">
        <v>8.1999999999999993</v>
      </c>
      <c r="AS24" s="81" t="s">
        <v>1539</v>
      </c>
      <c r="AT24" s="81" t="s">
        <v>821</v>
      </c>
      <c r="AU24" s="79">
        <v>8.1999999999999993</v>
      </c>
      <c r="AV24" s="81" t="s">
        <v>1540</v>
      </c>
      <c r="AW24" s="81" t="s">
        <v>821</v>
      </c>
      <c r="AX24" s="79">
        <v>8.1999999999999993</v>
      </c>
      <c r="AY24" s="81" t="s">
        <v>1541</v>
      </c>
      <c r="AZ24" s="81" t="s">
        <v>821</v>
      </c>
      <c r="BA24" s="79">
        <v>8.1999999999999993</v>
      </c>
      <c r="BB24" s="81" t="s">
        <v>1542</v>
      </c>
      <c r="BC24" s="81" t="s">
        <v>821</v>
      </c>
      <c r="BD24" s="79">
        <v>8.1999999999999993</v>
      </c>
      <c r="BE24" s="81" t="s">
        <v>1543</v>
      </c>
      <c r="BF24" s="81" t="s">
        <v>821</v>
      </c>
      <c r="BG24" t="str">
        <f t="shared" si="1"/>
        <v xml:space="preserve">INSERT INTO SC_SystemeProduits(RefDimension,NomSysteme,typePresta,ligne,Quantite,formule,cte1,DateModif) values (1,'FV7','MP',9,null,'2*CTE1','PERIMETRE',now());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(2,'FV7','MP',9,null,'2*CTE2','PERIMETRE',now());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(3,'FV7','MP',9,null,'2*CTE3','PERIMETRE',now());
</v>
      </c>
      <c r="BP24" t="str">
        <f t="shared" si="7"/>
        <v xml:space="preserve">INSERT INTO SC_SystemeProduits(RefDimension,NomSysteme,typePresta,ligne,Quantite,formule,cte1,DateModif) values (4,'FV7','MP',9,null,'2*CTE4','PERIMETRE',now());
</v>
      </c>
      <c r="BS24" t="str">
        <f t="shared" si="8"/>
        <v xml:space="preserve">INSERT INTO SC_SystemeProduits(RefDimension,NomSysteme,typePresta,ligne,Quantite,formule,cte1,DateModif) values (5,'FV7','MP',9,null,'2*CTE5','PERIMETRE',now());
</v>
      </c>
      <c r="BV24" t="str">
        <f t="shared" si="9"/>
        <v xml:space="preserve">INSERT INTO SC_SystemeProduits(RefDimension,NomSysteme,typePresta,ligne,Quantite,formule,cte1,DateModif) values (6,'FV7','MP',9,null,'2*CTE6','PERIMETRE',now());
</v>
      </c>
      <c r="BY24" t="str">
        <f t="shared" si="10"/>
        <v xml:space="preserve">INSERT INTO SC_SystemeProduits(RefDimension,NomSysteme,typePresta,ligne,Quantite,formule,cte1,DateModif) values (7,'FV7','MP',9,null,'2*CTE7','PERIMETRE',now());
</v>
      </c>
      <c r="CB24" t="str">
        <f t="shared" si="11"/>
        <v xml:space="preserve">INSERT INTO SC_SystemeProduits(RefDimension,NomSysteme,typePresta,ligne,Quantite,formule,cte1,DateModif) values (8,'FV7','MP',9,null,'2*CTE8','PERIMETRE',now());
</v>
      </c>
      <c r="CE24" t="str">
        <f t="shared" si="12"/>
        <v xml:space="preserve">INSERT INTO SC_SystemeProduits(RefDimension,NomSysteme,typePresta,ligne,Quantite,formule,cte1,DateModif) values (9,'FV7','MP',9,null,'2*CTE9','PERIMETRE',now());
</v>
      </c>
      <c r="CH24" t="str">
        <f t="shared" si="13"/>
        <v xml:space="preserve">INSERT INTO SC_SystemeProduits(RefDimension,NomSysteme,typePresta,ligne,Quantite,formule,cte1,DateModif) values (10,'FV7','MP',9,null,'2*CTE10','PERIMETRE',now());
</v>
      </c>
      <c r="CK24" t="str">
        <f t="shared" si="14"/>
        <v xml:space="preserve">INSERT INTO SC_SystemeProduits(RefDimension,NomSysteme,typePresta,ligne,Quantite,formule,cte1,DateModif) values (11,'FV7','MP',9,null,'2*CTE11','PERIMETRE',now());
</v>
      </c>
      <c r="CN24" t="str">
        <f t="shared" si="15"/>
        <v xml:space="preserve">INSERT INTO SC_SystemeProduits(RefDimension,NomSysteme,typePresta,ligne,Quantite,formule,cte1,DateModif) values (12,'FV7','MP',9,null,'2*CTE12','PERIMETRE',now());
</v>
      </c>
      <c r="CQ24" t="str">
        <f t="shared" si="16"/>
        <v xml:space="preserve">INSERT INTO SC_SystemeProduits(RefDimension,NomSysteme,typePresta,ligne,Quantite,formule,cte1,DateModif) values (13,'FV7','MP',9,null,'2*CTE13','PERIMETRE',now());
</v>
      </c>
      <c r="CT24" t="str">
        <f t="shared" si="17"/>
        <v xml:space="preserve">INSERT INTO SC_SystemeProduits(RefDimension,NomSysteme,typePresta,ligne,Quantite,formule,cte1,DateModif) values (14,'FV7','MP',9,null,'2*CTE14','PERIMETRE',now());
</v>
      </c>
      <c r="CW24" t="str">
        <f t="shared" si="18"/>
        <v xml:space="preserve">INSERT INTO SC_SystemeProduits(RefDimension,NomSysteme,typePresta,ligne,Quantite,formule,cte1,DateModif) values (15,'FV7','MP',9,null,'2*CTE15','PERIMETRE',now());
</v>
      </c>
      <c r="CZ24" t="str">
        <f t="shared" si="2"/>
        <v xml:space="preserve">INSERT INTO SC_SystemeProduits(RefDimension,NomSysteme,typePresta,ligne,Quantite,formule,cte1,DateModif) values (16,'FV7','MP',9,null,'2*CTE16','PERIMETRE',now());
</v>
      </c>
      <c r="DC24" t="str">
        <f t="shared" si="3"/>
        <v xml:space="preserve">INSERT INTO SC_SystemeProduits(RefDimension,NomSysteme,typePresta,ligne,Quantite,formule,cte1,DateModif) values (17,'FV7','MP',9,null,'2*CTE17','PERIMETRE',now());
</v>
      </c>
      <c r="DF24" t="str">
        <f t="shared" si="4"/>
        <v xml:space="preserve">INSERT INTO SC_SystemeProduits(RefDimension,NomSysteme,typePresta,ligne,Quantite,formule,cte1,DateModif) values (18,'FV7','MP',9,null,'2*CTE18','PERIMETRE',now());
</v>
      </c>
    </row>
    <row r="25" spans="1:110" x14ac:dyDescent="0.3">
      <c r="A25" s="12">
        <f>VLOOKUP($C25,[1]MINIPELLE!$A$2:$K$291,11,0)</f>
        <v>13</v>
      </c>
      <c r="B25" t="s">
        <v>332</v>
      </c>
      <c r="C25" t="s">
        <v>182</v>
      </c>
      <c r="D25" t="s">
        <v>183</v>
      </c>
      <c r="E25">
        <v>2.2000000000000002</v>
      </c>
      <c r="F25" s="14" t="s">
        <v>1544</v>
      </c>
      <c r="G25" s="14" t="s">
        <v>904</v>
      </c>
      <c r="H25" s="79">
        <v>3.2</v>
      </c>
      <c r="I25" s="81" t="s">
        <v>1545</v>
      </c>
      <c r="J25" s="81" t="s">
        <v>904</v>
      </c>
      <c r="K25" s="79">
        <v>4.2</v>
      </c>
      <c r="L25" s="81" t="s">
        <v>1546</v>
      </c>
      <c r="M25" s="81" t="s">
        <v>904</v>
      </c>
      <c r="N25" s="79">
        <v>5.2</v>
      </c>
      <c r="O25" s="81" t="s">
        <v>1547</v>
      </c>
      <c r="P25" s="81" t="s">
        <v>904</v>
      </c>
      <c r="Q25" s="79">
        <v>6.2</v>
      </c>
      <c r="R25" s="81" t="s">
        <v>1548</v>
      </c>
      <c r="S25" s="81" t="s">
        <v>904</v>
      </c>
      <c r="T25" s="79">
        <v>7.2</v>
      </c>
      <c r="U25" s="81" t="s">
        <v>1549</v>
      </c>
      <c r="V25" s="81" t="s">
        <v>904</v>
      </c>
      <c r="W25" s="79">
        <v>8.1999999999999993</v>
      </c>
      <c r="X25" s="81" t="s">
        <v>1550</v>
      </c>
      <c r="Y25" s="81" t="s">
        <v>904</v>
      </c>
      <c r="Z25" s="79">
        <v>9.1999999999999993</v>
      </c>
      <c r="AA25" s="81" t="s">
        <v>1551</v>
      </c>
      <c r="AB25" s="81" t="s">
        <v>904</v>
      </c>
      <c r="AC25" s="79">
        <v>10.199999999999999</v>
      </c>
      <c r="AD25" s="81" t="s">
        <v>1552</v>
      </c>
      <c r="AE25" s="81" t="s">
        <v>904</v>
      </c>
      <c r="AF25" s="79">
        <v>11.2</v>
      </c>
      <c r="AG25" s="81" t="s">
        <v>1553</v>
      </c>
      <c r="AH25" s="81" t="s">
        <v>904</v>
      </c>
      <c r="AI25" s="79">
        <v>12.2</v>
      </c>
      <c r="AJ25" s="81" t="s">
        <v>1554</v>
      </c>
      <c r="AK25" s="81" t="s">
        <v>904</v>
      </c>
      <c r="AL25" s="79">
        <v>13.2</v>
      </c>
      <c r="AM25" s="81" t="s">
        <v>1555</v>
      </c>
      <c r="AN25" s="81" t="s">
        <v>904</v>
      </c>
      <c r="AO25" s="79">
        <v>14.2</v>
      </c>
      <c r="AP25" s="81" t="s">
        <v>1556</v>
      </c>
      <c r="AQ25" s="81" t="s">
        <v>904</v>
      </c>
      <c r="AR25" s="79">
        <v>15.2</v>
      </c>
      <c r="AS25" s="81" t="s">
        <v>1557</v>
      </c>
      <c r="AT25" s="81" t="s">
        <v>904</v>
      </c>
      <c r="AU25" s="79">
        <v>16.2</v>
      </c>
      <c r="AV25" s="81" t="s">
        <v>1558</v>
      </c>
      <c r="AW25" s="81" t="s">
        <v>904</v>
      </c>
      <c r="AX25" s="79">
        <v>17.2</v>
      </c>
      <c r="AY25" s="81" t="s">
        <v>1559</v>
      </c>
      <c r="AZ25" s="81" t="s">
        <v>904</v>
      </c>
      <c r="BA25" s="79">
        <v>18.2</v>
      </c>
      <c r="BB25" s="81" t="s">
        <v>1560</v>
      </c>
      <c r="BC25" s="81" t="s">
        <v>904</v>
      </c>
      <c r="BD25" s="79">
        <v>19.2</v>
      </c>
      <c r="BE25" s="81" t="s">
        <v>1561</v>
      </c>
      <c r="BF25" s="81" t="s">
        <v>904</v>
      </c>
      <c r="BG25" t="str">
        <f t="shared" si="1"/>
        <v xml:space="preserve">INSERT INTO SC_SystemeProduits(RefDimension,NomSysteme,typePresta,ligne,Quantite,formule,cte1,DateModif) values (1,'FV7','MP',13,null,'0,5*CTE1','SURFACE',now());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(2,'FV7','MP',13,null,'0,5*CTE2','SURFACE',now());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(3,'FV7','MP',13,null,'0,5*CTE3','SURFACE',now());
</v>
      </c>
      <c r="BP25" t="str">
        <f t="shared" si="7"/>
        <v xml:space="preserve">INSERT INTO SC_SystemeProduits(RefDimension,NomSysteme,typePresta,ligne,Quantite,formule,cte1,DateModif) values (4,'FV7','MP',13,null,'0,5*CTE4','SURFACE',now());
</v>
      </c>
      <c r="BS25" t="str">
        <f t="shared" si="8"/>
        <v xml:space="preserve">INSERT INTO SC_SystemeProduits(RefDimension,NomSysteme,typePresta,ligne,Quantite,formule,cte1,DateModif) values (5,'FV7','MP',13,null,'0,5*CTE5','SURFACE',now());
</v>
      </c>
      <c r="BV25" t="str">
        <f t="shared" si="9"/>
        <v xml:space="preserve">INSERT INTO SC_SystemeProduits(RefDimension,NomSysteme,typePresta,ligne,Quantite,formule,cte1,DateModif) values (6,'FV7','MP',13,null,'0,5*CTE6','SURFACE',now());
</v>
      </c>
      <c r="BY25" t="str">
        <f t="shared" si="10"/>
        <v xml:space="preserve">INSERT INTO SC_SystemeProduits(RefDimension,NomSysteme,typePresta,ligne,Quantite,formule,cte1,DateModif) values (7,'FV7','MP',13,null,'0,5*CTE7','SURFACE',now());
</v>
      </c>
      <c r="CB25" t="str">
        <f t="shared" si="11"/>
        <v xml:space="preserve">INSERT INTO SC_SystemeProduits(RefDimension,NomSysteme,typePresta,ligne,Quantite,formule,cte1,DateModif) values (8,'FV7','MP',13,null,'0,5*CTE8','SURFACE',now());
</v>
      </c>
      <c r="CE25" t="str">
        <f t="shared" si="12"/>
        <v xml:space="preserve">INSERT INTO SC_SystemeProduits(RefDimension,NomSysteme,typePresta,ligne,Quantite,formule,cte1,DateModif) values (9,'FV7','MP',13,null,'0,5*CTE9','SURFACE',now());
</v>
      </c>
      <c r="CH25" t="str">
        <f t="shared" si="13"/>
        <v xml:space="preserve">INSERT INTO SC_SystemeProduits(RefDimension,NomSysteme,typePresta,ligne,Quantite,formule,cte1,DateModif) values (10,'FV7','MP',13,null,'0,5*CTE10','SURFACE',now());
</v>
      </c>
      <c r="CK25" t="str">
        <f t="shared" si="14"/>
        <v xml:space="preserve">INSERT INTO SC_SystemeProduits(RefDimension,NomSysteme,typePresta,ligne,Quantite,formule,cte1,DateModif) values (11,'FV7','MP',13,null,'0,5*CTE11','SURFACE',now());
</v>
      </c>
      <c r="CN25" t="str">
        <f t="shared" si="15"/>
        <v xml:space="preserve">INSERT INTO SC_SystemeProduits(RefDimension,NomSysteme,typePresta,ligne,Quantite,formule,cte1,DateModif) values (12,'FV7','MP',13,null,'0,5*CTE12','SURFACE',now());
</v>
      </c>
      <c r="CQ25" t="str">
        <f t="shared" si="16"/>
        <v xml:space="preserve">INSERT INTO SC_SystemeProduits(RefDimension,NomSysteme,typePresta,ligne,Quantite,formule,cte1,DateModif) values (13,'FV7','MP',13,null,'0,5*CTE13','SURFACE',now());
</v>
      </c>
      <c r="CT25" t="str">
        <f t="shared" si="17"/>
        <v xml:space="preserve">INSERT INTO SC_SystemeProduits(RefDimension,NomSysteme,typePresta,ligne,Quantite,formule,cte1,DateModif) values (14,'FV7','MP',13,null,'0,5*CTE14','SURFACE',now());
</v>
      </c>
      <c r="CW25" t="str">
        <f t="shared" si="18"/>
        <v xml:space="preserve">INSERT INTO SC_SystemeProduits(RefDimension,NomSysteme,typePresta,ligne,Quantite,formule,cte1,DateModif) values (15,'FV7','MP',13,null,'0,5*CTE15','SURFACE',now());
</v>
      </c>
      <c r="CZ25" t="str">
        <f t="shared" si="2"/>
        <v xml:space="preserve">INSERT INTO SC_SystemeProduits(RefDimension,NomSysteme,typePresta,ligne,Quantite,formule,cte1,DateModif) values (16,'FV7','MP',13,null,'0,5*CTE16','SURFACE',now());
</v>
      </c>
      <c r="DC25" t="str">
        <f t="shared" si="3"/>
        <v xml:space="preserve">INSERT INTO SC_SystemeProduits(RefDimension,NomSysteme,typePresta,ligne,Quantite,formule,cte1,DateModif) values (17,'FV7','MP',13,null,'0,5*CTE17','SURFACE',now());
</v>
      </c>
      <c r="DF25" t="str">
        <f t="shared" si="4"/>
        <v xml:space="preserve">INSERT INTO SC_SystemeProduits(RefDimension,NomSysteme,typePresta,ligne,Quantite,formule,cte1,DateModif) values (18,'FV7','MP',13,null,'0,5*CTE18','SURFACE',now());
</v>
      </c>
    </row>
    <row r="28" spans="1:110" ht="18" customHeight="1" x14ac:dyDescent="0.3">
      <c r="BU28">
        <v>12.740000000000002</v>
      </c>
      <c r="BV28">
        <f>BU28*1.3</f>
        <v>16.562000000000005</v>
      </c>
      <c r="BX28" s="23" t="s">
        <v>367</v>
      </c>
    </row>
    <row r="29" spans="1:110" ht="18" customHeight="1" x14ac:dyDescent="0.3">
      <c r="BU29">
        <v>27.027000000000001</v>
      </c>
      <c r="BV29">
        <f t="shared" ref="BV29:BV33" si="19">BU29*1.3</f>
        <v>35.135100000000001</v>
      </c>
      <c r="BX29" s="23" t="s">
        <v>376</v>
      </c>
    </row>
    <row r="30" spans="1:110" ht="18" customHeight="1" x14ac:dyDescent="0.3">
      <c r="BU30">
        <v>87.62</v>
      </c>
      <c r="BV30">
        <f t="shared" si="19"/>
        <v>113.90600000000001</v>
      </c>
      <c r="BX30" s="23" t="s">
        <v>314</v>
      </c>
    </row>
    <row r="31" spans="1:110" ht="18" customHeight="1" x14ac:dyDescent="0.3">
      <c r="BU31">
        <v>4.7380000000000004</v>
      </c>
      <c r="BV31">
        <f t="shared" si="19"/>
        <v>6.1594000000000007</v>
      </c>
      <c r="BX31" s="23" t="s">
        <v>377</v>
      </c>
    </row>
    <row r="32" spans="1:110" ht="18" customHeight="1" x14ac:dyDescent="0.3">
      <c r="BU32">
        <v>9.7240000000000002</v>
      </c>
      <c r="BV32">
        <f t="shared" si="19"/>
        <v>12.641200000000001</v>
      </c>
      <c r="BX32" s="23" t="s">
        <v>378</v>
      </c>
    </row>
    <row r="33" spans="73:76" ht="18" customHeight="1" x14ac:dyDescent="0.3">
      <c r="BU33">
        <v>43.225000000000001</v>
      </c>
      <c r="BV33">
        <f t="shared" si="19"/>
        <v>56.192500000000003</v>
      </c>
      <c r="BX33" s="23" t="s">
        <v>209</v>
      </c>
    </row>
    <row r="34" spans="73:76" ht="18" customHeight="1" x14ac:dyDescent="0.3"/>
    <row r="35" spans="73:76" ht="18" customHeight="1" x14ac:dyDescent="0.3"/>
    <row r="36" spans="73:76" ht="18" customHeight="1" x14ac:dyDescent="0.3"/>
    <row r="37" spans="73:76" ht="18" customHeight="1" x14ac:dyDescent="0.3"/>
    <row r="38" spans="73:76" ht="18" customHeight="1" x14ac:dyDescent="0.3"/>
    <row r="39" spans="73:76" ht="18" customHeight="1" x14ac:dyDescent="0.3"/>
    <row r="40" spans="73:76" ht="18" customHeight="1" x14ac:dyDescent="0.3"/>
    <row r="41" spans="73:76" ht="18" customHeight="1" x14ac:dyDescent="0.3"/>
    <row r="42" spans="73:76" ht="18" customHeight="1" x14ac:dyDescent="0.3"/>
    <row r="43" spans="73:76" ht="18" customHeight="1" x14ac:dyDescent="0.3"/>
    <row r="44" spans="73:76" ht="18" customHeight="1" x14ac:dyDescent="0.3"/>
    <row r="45" spans="73:76" ht="18" customHeight="1" x14ac:dyDescent="0.3"/>
    <row r="46" spans="73:76" ht="18" customHeight="1" x14ac:dyDescent="0.3"/>
    <row r="47" spans="73:76" ht="18" customHeight="1" x14ac:dyDescent="0.3"/>
  </sheetData>
  <phoneticPr fontId="16" type="noConversion"/>
  <dataValidations count="1">
    <dataValidation type="list" allowBlank="1" showInputMessage="1" showErrorMessage="1" promptTitle="MATIERES" prompt="choisir le produit" sqref="BX28:BX33" xr:uid="{00000000-0002-0000-1100-000000000000}">
      <formula1>INDIRECT(BW28)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4"/>
  <dimension ref="A1:DH23"/>
  <sheetViews>
    <sheetView workbookViewId="0">
      <selection activeCell="BG5" sqref="BG5"/>
    </sheetView>
  </sheetViews>
  <sheetFormatPr baseColWidth="10" defaultRowHeight="14.4" x14ac:dyDescent="0.3"/>
  <cols>
    <col min="5" max="5" width="4" customWidth="1"/>
    <col min="6" max="7" width="2.6640625" style="14" customWidth="1"/>
    <col min="8" max="8" width="2.6640625" customWidth="1"/>
    <col min="9" max="10" width="2.6640625" style="14" customWidth="1"/>
    <col min="11" max="11" width="2.6640625" customWidth="1"/>
    <col min="12" max="13" width="2.6640625" style="14" customWidth="1"/>
    <col min="14" max="14" width="2.6640625" customWidth="1"/>
    <col min="15" max="16" width="2.6640625" style="14" customWidth="1"/>
    <col min="17" max="17" width="2.6640625" customWidth="1"/>
    <col min="18" max="19" width="2.6640625" style="14" customWidth="1"/>
    <col min="20" max="20" width="2.6640625" customWidth="1"/>
    <col min="21" max="22" width="2.6640625" style="14" customWidth="1"/>
    <col min="23" max="23" width="2.6640625" customWidth="1"/>
    <col min="24" max="25" width="2.6640625" style="14" customWidth="1"/>
    <col min="26" max="26" width="2.6640625" customWidth="1"/>
    <col min="27" max="28" width="2.6640625" style="14" customWidth="1"/>
    <col min="29" max="29" width="2.6640625" customWidth="1"/>
    <col min="30" max="31" width="2.6640625" style="14" customWidth="1"/>
    <col min="32" max="32" width="2.6640625" customWidth="1"/>
    <col min="33" max="34" width="2.6640625" style="14" customWidth="1"/>
    <col min="35" max="35" width="2.6640625" customWidth="1"/>
    <col min="36" max="37" width="2.6640625" style="14" customWidth="1"/>
    <col min="38" max="38" width="2.6640625" customWidth="1"/>
    <col min="39" max="40" width="2.6640625" style="14" customWidth="1"/>
    <col min="41" max="41" width="2.6640625" customWidth="1"/>
    <col min="42" max="43" width="2.6640625" style="14" customWidth="1"/>
    <col min="44" max="44" width="2.6640625" customWidth="1"/>
    <col min="45" max="46" width="2.6640625" style="14" customWidth="1"/>
    <col min="47" max="47" width="2.6640625" customWidth="1"/>
    <col min="48" max="49" width="2.6640625" style="14" customWidth="1"/>
    <col min="50" max="50" width="2.6640625" customWidth="1"/>
    <col min="51" max="52" width="2.6640625" style="14" customWidth="1"/>
    <col min="53" max="53" width="2.6640625" customWidth="1"/>
    <col min="54" max="55" width="2.6640625" style="14" customWidth="1"/>
    <col min="56" max="56" width="2.6640625" customWidth="1"/>
    <col min="57" max="58" width="2.6640625" style="14" customWidth="1"/>
    <col min="59" max="59" width="4.109375" customWidth="1"/>
    <col min="60" max="61" width="4.109375" style="14" customWidth="1"/>
    <col min="62" max="62" width="4.109375" customWidth="1"/>
    <col min="63" max="64" width="4.109375" style="14" customWidth="1"/>
    <col min="65" max="102" width="4.109375" customWidth="1"/>
    <col min="103" max="112" width="5.109375" customWidth="1"/>
  </cols>
  <sheetData>
    <row r="1" spans="1:112" x14ac:dyDescent="0.3">
      <c r="A1" t="s">
        <v>871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1" customFormat="1" x14ac:dyDescent="0.3">
      <c r="A5" s="20">
        <f>VLOOKUP($C5,[1]MATIERES!$A$2:$K$379,11,0)</f>
        <v>65</v>
      </c>
      <c r="B5" s="21" t="s">
        <v>327</v>
      </c>
      <c r="C5" s="21" t="s">
        <v>376</v>
      </c>
      <c r="D5" s="21" t="s">
        <v>47</v>
      </c>
      <c r="E5" s="21">
        <v>12.54</v>
      </c>
      <c r="F5" s="22" t="s">
        <v>891</v>
      </c>
      <c r="G5" s="22" t="s">
        <v>821</v>
      </c>
      <c r="H5" s="21">
        <v>15.400000000000002</v>
      </c>
      <c r="I5" s="22" t="s">
        <v>891</v>
      </c>
      <c r="J5" s="22" t="s">
        <v>821</v>
      </c>
      <c r="K5" s="21">
        <v>17.600000000000001</v>
      </c>
      <c r="L5" s="22" t="s">
        <v>891</v>
      </c>
      <c r="M5" s="22" t="s">
        <v>821</v>
      </c>
      <c r="N5" s="21">
        <v>19.8</v>
      </c>
      <c r="O5" s="22" t="s">
        <v>891</v>
      </c>
      <c r="P5" s="22" t="s">
        <v>821</v>
      </c>
      <c r="Q5" s="21">
        <v>22</v>
      </c>
      <c r="R5" s="22" t="s">
        <v>891</v>
      </c>
      <c r="S5" s="22" t="s">
        <v>821</v>
      </c>
      <c r="T5" s="21">
        <v>24.200000000000003</v>
      </c>
      <c r="U5" s="22" t="s">
        <v>891</v>
      </c>
      <c r="V5" s="22" t="s">
        <v>821</v>
      </c>
      <c r="W5" s="21">
        <v>26.400000000000002</v>
      </c>
      <c r="X5" s="22" t="s">
        <v>891</v>
      </c>
      <c r="Y5" s="22" t="s">
        <v>821</v>
      </c>
      <c r="Z5" s="21">
        <v>27.500000000000004</v>
      </c>
      <c r="AA5" s="22" t="s">
        <v>891</v>
      </c>
      <c r="AB5" s="22" t="s">
        <v>821</v>
      </c>
      <c r="AC5" s="21">
        <v>28.6</v>
      </c>
      <c r="AD5" s="22" t="s">
        <v>891</v>
      </c>
      <c r="AE5" s="22" t="s">
        <v>821</v>
      </c>
      <c r="AF5" s="21">
        <v>30.800000000000004</v>
      </c>
      <c r="AG5" s="22" t="s">
        <v>891</v>
      </c>
      <c r="AH5" s="22" t="s">
        <v>821</v>
      </c>
      <c r="AI5" s="21">
        <v>30.800000000000004</v>
      </c>
      <c r="AJ5" s="22" t="s">
        <v>891</v>
      </c>
      <c r="AK5" s="22" t="s">
        <v>821</v>
      </c>
      <c r="AL5" s="21">
        <v>33</v>
      </c>
      <c r="AM5" s="22" t="s">
        <v>891</v>
      </c>
      <c r="AN5" s="22" t="s">
        <v>821</v>
      </c>
      <c r="AO5" s="21">
        <v>33</v>
      </c>
      <c r="AP5" s="22" t="s">
        <v>891</v>
      </c>
      <c r="AQ5" s="22" t="s">
        <v>821</v>
      </c>
      <c r="AR5" s="21">
        <v>35.200000000000003</v>
      </c>
      <c r="AS5" s="22" t="s">
        <v>891</v>
      </c>
      <c r="AT5" s="22" t="s">
        <v>821</v>
      </c>
      <c r="AU5" s="21">
        <v>37.400000000000006</v>
      </c>
      <c r="AV5" s="22" t="s">
        <v>891</v>
      </c>
      <c r="AW5" s="22" t="s">
        <v>821</v>
      </c>
      <c r="AX5" s="21">
        <v>37.400000000000006</v>
      </c>
      <c r="AY5" s="22" t="s">
        <v>891</v>
      </c>
      <c r="AZ5" s="22" t="s">
        <v>821</v>
      </c>
      <c r="BA5" s="21">
        <v>39.6</v>
      </c>
      <c r="BB5" s="22" t="s">
        <v>891</v>
      </c>
      <c r="BC5" s="22" t="s">
        <v>821</v>
      </c>
      <c r="BD5" s="21">
        <v>39.6</v>
      </c>
      <c r="BE5" s="22" t="s">
        <v>891</v>
      </c>
      <c r="BF5" s="22" t="s">
        <v>821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3">
      <c r="A6" s="12">
        <f>VLOOKUP($C6,[1]MATIERES!$A$2:$K$379,11,0)</f>
        <v>89</v>
      </c>
      <c r="B6" t="s">
        <v>327</v>
      </c>
      <c r="C6" t="s">
        <v>209</v>
      </c>
      <c r="D6" t="s">
        <v>47</v>
      </c>
      <c r="E6">
        <v>8.5</v>
      </c>
      <c r="F6" s="14" t="s">
        <v>854</v>
      </c>
      <c r="G6" s="14" t="s">
        <v>821</v>
      </c>
      <c r="H6">
        <v>10.3</v>
      </c>
      <c r="I6" s="14" t="s">
        <v>854</v>
      </c>
      <c r="J6" s="14" t="s">
        <v>821</v>
      </c>
      <c r="K6">
        <v>12.3</v>
      </c>
      <c r="L6" s="14" t="s">
        <v>854</v>
      </c>
      <c r="M6" s="14" t="s">
        <v>821</v>
      </c>
      <c r="N6">
        <v>13.3</v>
      </c>
      <c r="O6" s="14" t="s">
        <v>854</v>
      </c>
      <c r="P6" s="14" t="s">
        <v>821</v>
      </c>
      <c r="Q6">
        <v>14.3</v>
      </c>
      <c r="R6" s="14" t="s">
        <v>854</v>
      </c>
      <c r="S6" s="14" t="s">
        <v>821</v>
      </c>
      <c r="T6">
        <v>15.3</v>
      </c>
      <c r="U6" s="14" t="s">
        <v>854</v>
      </c>
      <c r="V6" s="14" t="s">
        <v>821</v>
      </c>
      <c r="W6">
        <v>16.3</v>
      </c>
      <c r="X6" s="14" t="s">
        <v>854</v>
      </c>
      <c r="Y6" s="14" t="s">
        <v>821</v>
      </c>
      <c r="Z6">
        <v>17.3</v>
      </c>
      <c r="AA6" s="14" t="s">
        <v>854</v>
      </c>
      <c r="AB6" s="14" t="s">
        <v>821</v>
      </c>
      <c r="AC6">
        <v>18.3</v>
      </c>
      <c r="AD6" s="14" t="s">
        <v>854</v>
      </c>
      <c r="AE6" s="14" t="s">
        <v>821</v>
      </c>
      <c r="AF6">
        <v>20.3</v>
      </c>
      <c r="AG6" s="14" t="s">
        <v>854</v>
      </c>
      <c r="AH6" s="14" t="s">
        <v>821</v>
      </c>
      <c r="AI6">
        <v>22.3</v>
      </c>
      <c r="AJ6" s="14" t="s">
        <v>854</v>
      </c>
      <c r="AK6" s="14" t="s">
        <v>821</v>
      </c>
      <c r="AL6">
        <v>23.3</v>
      </c>
      <c r="AM6" s="14" t="s">
        <v>854</v>
      </c>
      <c r="AN6" s="14" t="s">
        <v>821</v>
      </c>
      <c r="AO6">
        <v>22.3</v>
      </c>
      <c r="AP6" s="14" t="s">
        <v>854</v>
      </c>
      <c r="AQ6" s="14" t="s">
        <v>821</v>
      </c>
      <c r="AR6">
        <v>24.3</v>
      </c>
      <c r="AS6" s="14" t="s">
        <v>854</v>
      </c>
      <c r="AT6" s="14" t="s">
        <v>821</v>
      </c>
      <c r="AU6">
        <v>25.3</v>
      </c>
      <c r="AV6" s="14" t="s">
        <v>854</v>
      </c>
      <c r="AW6" s="14" t="s">
        <v>821</v>
      </c>
      <c r="AX6">
        <v>26.3</v>
      </c>
      <c r="AY6" s="14" t="s">
        <v>854</v>
      </c>
      <c r="AZ6" s="14" t="s">
        <v>821</v>
      </c>
      <c r="BA6">
        <v>28.3</v>
      </c>
      <c r="BB6" s="14" t="s">
        <v>854</v>
      </c>
      <c r="BC6" s="14" t="s">
        <v>821</v>
      </c>
      <c r="BD6">
        <v>26.3</v>
      </c>
      <c r="BE6" s="14" t="s">
        <v>854</v>
      </c>
      <c r="BF6" s="14" t="s">
        <v>821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3">
      <c r="A7" s="12">
        <f>VLOOKUP($C7,[1]MATIERES!$A$2:$K$379,11,0)</f>
        <v>168</v>
      </c>
      <c r="B7" t="s">
        <v>327</v>
      </c>
      <c r="C7" t="s">
        <v>314</v>
      </c>
      <c r="D7" t="s">
        <v>47</v>
      </c>
      <c r="E7">
        <v>8.1999999999999993</v>
      </c>
      <c r="F7" s="14" t="s">
        <v>878</v>
      </c>
      <c r="G7" s="14" t="s">
        <v>821</v>
      </c>
      <c r="H7">
        <v>10</v>
      </c>
      <c r="I7" s="14" t="s">
        <v>878</v>
      </c>
      <c r="J7" s="14" t="s">
        <v>821</v>
      </c>
      <c r="K7">
        <v>12</v>
      </c>
      <c r="L7" s="14" t="s">
        <v>878</v>
      </c>
      <c r="M7" s="14" t="s">
        <v>821</v>
      </c>
      <c r="N7">
        <v>13</v>
      </c>
      <c r="O7" s="14" t="s">
        <v>878</v>
      </c>
      <c r="P7" s="14" t="s">
        <v>821</v>
      </c>
      <c r="Q7">
        <v>14</v>
      </c>
      <c r="R7" s="14" t="s">
        <v>878</v>
      </c>
      <c r="S7" s="14" t="s">
        <v>821</v>
      </c>
      <c r="T7">
        <v>15</v>
      </c>
      <c r="U7" s="14" t="s">
        <v>878</v>
      </c>
      <c r="V7" s="14" t="s">
        <v>821</v>
      </c>
      <c r="W7">
        <v>16</v>
      </c>
      <c r="X7" s="14" t="s">
        <v>878</v>
      </c>
      <c r="Y7" s="14" t="s">
        <v>821</v>
      </c>
      <c r="Z7">
        <v>17</v>
      </c>
      <c r="AA7" s="14" t="s">
        <v>878</v>
      </c>
      <c r="AB7" s="14" t="s">
        <v>821</v>
      </c>
      <c r="AC7">
        <v>18</v>
      </c>
      <c r="AD7" s="14" t="s">
        <v>878</v>
      </c>
      <c r="AE7" s="14" t="s">
        <v>821</v>
      </c>
      <c r="AF7">
        <v>20</v>
      </c>
      <c r="AG7" s="14" t="s">
        <v>878</v>
      </c>
      <c r="AH7" s="14" t="s">
        <v>821</v>
      </c>
      <c r="AI7">
        <v>22</v>
      </c>
      <c r="AJ7" s="14" t="s">
        <v>878</v>
      </c>
      <c r="AK7" s="14" t="s">
        <v>821</v>
      </c>
      <c r="AL7">
        <v>23</v>
      </c>
      <c r="AM7" s="14" t="s">
        <v>878</v>
      </c>
      <c r="AN7" s="14" t="s">
        <v>821</v>
      </c>
      <c r="AO7">
        <v>22</v>
      </c>
      <c r="AP7" s="14" t="s">
        <v>878</v>
      </c>
      <c r="AQ7" s="14" t="s">
        <v>821</v>
      </c>
      <c r="AR7">
        <v>24</v>
      </c>
      <c r="AS7" s="14" t="s">
        <v>878</v>
      </c>
      <c r="AT7" s="14" t="s">
        <v>821</v>
      </c>
      <c r="AU7">
        <v>25</v>
      </c>
      <c r="AV7" s="14" t="s">
        <v>878</v>
      </c>
      <c r="AW7" s="14" t="s">
        <v>821</v>
      </c>
      <c r="AX7">
        <v>26</v>
      </c>
      <c r="AY7" s="14" t="s">
        <v>878</v>
      </c>
      <c r="AZ7" s="14" t="s">
        <v>821</v>
      </c>
      <c r="BA7">
        <v>28</v>
      </c>
      <c r="BB7" s="14" t="s">
        <v>878</v>
      </c>
      <c r="BC7" s="14" t="s">
        <v>821</v>
      </c>
      <c r="BD7">
        <v>26</v>
      </c>
      <c r="BE7" s="14" t="s">
        <v>878</v>
      </c>
      <c r="BF7" s="14" t="s">
        <v>821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3">
      <c r="A8" s="12">
        <f>VLOOKUP($C8,[1]MATIERES!$A$2:$K$379,11,0)</f>
        <v>300</v>
      </c>
      <c r="B8" t="s">
        <v>327</v>
      </c>
      <c r="C8" t="s">
        <v>377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3">
      <c r="A9" s="12">
        <f>VLOOKUP($C9,[1]MATIERES!$A$2:$K$379,11,0)</f>
        <v>297</v>
      </c>
      <c r="B9" t="s">
        <v>327</v>
      </c>
      <c r="C9" t="s">
        <v>378</v>
      </c>
      <c r="D9" t="s">
        <v>8</v>
      </c>
      <c r="E9">
        <v>32.799999999999997</v>
      </c>
      <c r="F9" s="14" t="s">
        <v>885</v>
      </c>
      <c r="G9" s="14" t="s">
        <v>821</v>
      </c>
      <c r="H9">
        <v>40</v>
      </c>
      <c r="I9" s="14" t="s">
        <v>885</v>
      </c>
      <c r="J9" s="14" t="s">
        <v>821</v>
      </c>
      <c r="K9">
        <v>48</v>
      </c>
      <c r="L9" s="14" t="s">
        <v>885</v>
      </c>
      <c r="M9" s="14" t="s">
        <v>821</v>
      </c>
      <c r="N9">
        <v>52</v>
      </c>
      <c r="O9" s="14" t="s">
        <v>885</v>
      </c>
      <c r="P9" s="14" t="s">
        <v>821</v>
      </c>
      <c r="Q9">
        <v>56</v>
      </c>
      <c r="R9" s="14" t="s">
        <v>885</v>
      </c>
      <c r="S9" s="14" t="s">
        <v>821</v>
      </c>
      <c r="T9">
        <v>60</v>
      </c>
      <c r="U9" s="14" t="s">
        <v>885</v>
      </c>
      <c r="V9" s="14" t="s">
        <v>821</v>
      </c>
      <c r="W9">
        <v>64</v>
      </c>
      <c r="X9" s="14" t="s">
        <v>885</v>
      </c>
      <c r="Y9" s="14" t="s">
        <v>821</v>
      </c>
      <c r="Z9">
        <v>68</v>
      </c>
      <c r="AA9" s="14" t="s">
        <v>885</v>
      </c>
      <c r="AB9" s="14" t="s">
        <v>821</v>
      </c>
      <c r="AC9">
        <v>72</v>
      </c>
      <c r="AD9" s="14" t="s">
        <v>885</v>
      </c>
      <c r="AE9" s="14" t="s">
        <v>821</v>
      </c>
      <c r="AF9">
        <v>80</v>
      </c>
      <c r="AG9" s="14" t="s">
        <v>885</v>
      </c>
      <c r="AH9" s="14" t="s">
        <v>821</v>
      </c>
      <c r="AI9">
        <v>88</v>
      </c>
      <c r="AJ9" s="14" t="s">
        <v>885</v>
      </c>
      <c r="AK9" s="14" t="s">
        <v>821</v>
      </c>
      <c r="AL9">
        <v>92</v>
      </c>
      <c r="AM9" s="14" t="s">
        <v>885</v>
      </c>
      <c r="AN9" s="14" t="s">
        <v>821</v>
      </c>
      <c r="AO9">
        <v>88</v>
      </c>
      <c r="AP9" s="14" t="s">
        <v>885</v>
      </c>
      <c r="AQ9" s="14" t="s">
        <v>821</v>
      </c>
      <c r="AR9">
        <v>96</v>
      </c>
      <c r="AS9" s="14" t="s">
        <v>885</v>
      </c>
      <c r="AT9" s="14" t="s">
        <v>821</v>
      </c>
      <c r="AU9">
        <v>100</v>
      </c>
      <c r="AV9" s="14" t="s">
        <v>885</v>
      </c>
      <c r="AW9" s="14" t="s">
        <v>821</v>
      </c>
      <c r="AX9">
        <v>104</v>
      </c>
      <c r="AY9" s="14" t="s">
        <v>885</v>
      </c>
      <c r="AZ9" s="14" t="s">
        <v>821</v>
      </c>
      <c r="BA9">
        <v>112</v>
      </c>
      <c r="BB9" s="14" t="s">
        <v>885</v>
      </c>
      <c r="BC9" s="14" t="s">
        <v>821</v>
      </c>
      <c r="BD9">
        <v>104</v>
      </c>
      <c r="BE9" s="14" t="s">
        <v>885</v>
      </c>
      <c r="BF9" s="14" t="s">
        <v>821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3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3">
      <c r="A11" s="12">
        <f>VLOOKUP($C11,[1]ATELIER!$A$2:$K$291,11,0)</f>
        <v>14</v>
      </c>
      <c r="B11" t="s">
        <v>330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3">
      <c r="A12" s="12">
        <f>VLOOKUP($C12,[1]ATELIER!$A$2:$K$291,11,0)</f>
        <v>16</v>
      </c>
      <c r="B12" t="s">
        <v>330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3">
      <c r="A13" s="12">
        <f>VLOOKUP($C13,[1]ATELIER!$A$2:$K$291,11,0)</f>
        <v>9</v>
      </c>
      <c r="B13" t="s">
        <v>330</v>
      </c>
      <c r="C13" t="s">
        <v>25</v>
      </c>
      <c r="D13" t="s">
        <v>8</v>
      </c>
      <c r="E13">
        <v>4.270833333333333</v>
      </c>
      <c r="F13" s="14" t="s">
        <v>889</v>
      </c>
      <c r="G13" s="14" t="s">
        <v>821</v>
      </c>
      <c r="H13">
        <v>5.2083333333333339</v>
      </c>
      <c r="I13" s="14" t="s">
        <v>889</v>
      </c>
      <c r="J13" s="14" t="s">
        <v>821</v>
      </c>
      <c r="K13">
        <v>6.25</v>
      </c>
      <c r="L13" s="14" t="s">
        <v>889</v>
      </c>
      <c r="M13" s="14" t="s">
        <v>821</v>
      </c>
      <c r="N13">
        <v>6.7708333333333339</v>
      </c>
      <c r="O13" s="14" t="s">
        <v>889</v>
      </c>
      <c r="P13" s="14" t="s">
        <v>821</v>
      </c>
      <c r="Q13">
        <v>7.291666666666667</v>
      </c>
      <c r="R13" s="14" t="s">
        <v>889</v>
      </c>
      <c r="S13" s="14" t="s">
        <v>821</v>
      </c>
      <c r="T13">
        <v>7.8125</v>
      </c>
      <c r="U13" s="14" t="s">
        <v>889</v>
      </c>
      <c r="V13" s="14" t="s">
        <v>821</v>
      </c>
      <c r="W13">
        <v>8.3333333333333339</v>
      </c>
      <c r="X13" s="14" t="s">
        <v>889</v>
      </c>
      <c r="Y13" s="14" t="s">
        <v>821</v>
      </c>
      <c r="Z13">
        <v>8.8541666666666679</v>
      </c>
      <c r="AA13" s="14" t="s">
        <v>889</v>
      </c>
      <c r="AB13" s="14" t="s">
        <v>821</v>
      </c>
      <c r="AC13">
        <v>9.375</v>
      </c>
      <c r="AD13" s="14" t="s">
        <v>889</v>
      </c>
      <c r="AE13" s="14" t="s">
        <v>821</v>
      </c>
      <c r="AF13">
        <v>10.416666666666668</v>
      </c>
      <c r="AG13" s="14" t="s">
        <v>889</v>
      </c>
      <c r="AH13" s="14" t="s">
        <v>821</v>
      </c>
      <c r="AI13">
        <v>11.458333333333334</v>
      </c>
      <c r="AJ13" s="14" t="s">
        <v>889</v>
      </c>
      <c r="AK13" s="14" t="s">
        <v>821</v>
      </c>
      <c r="AL13">
        <v>11.979166666666668</v>
      </c>
      <c r="AM13" s="14" t="s">
        <v>889</v>
      </c>
      <c r="AN13" s="14" t="s">
        <v>821</v>
      </c>
      <c r="AO13">
        <v>11.458333333333334</v>
      </c>
      <c r="AP13" s="14" t="s">
        <v>889</v>
      </c>
      <c r="AQ13" s="14" t="s">
        <v>821</v>
      </c>
      <c r="AR13">
        <v>12.5</v>
      </c>
      <c r="AS13" s="14" t="s">
        <v>889</v>
      </c>
      <c r="AT13" s="14" t="s">
        <v>821</v>
      </c>
      <c r="AU13">
        <v>13.020833333333334</v>
      </c>
      <c r="AV13" s="14" t="s">
        <v>889</v>
      </c>
      <c r="AW13" s="14" t="s">
        <v>821</v>
      </c>
      <c r="AX13">
        <v>13.541666666666668</v>
      </c>
      <c r="AY13" s="14" t="s">
        <v>889</v>
      </c>
      <c r="AZ13" s="14" t="s">
        <v>821</v>
      </c>
      <c r="BA13">
        <v>14.583333333333334</v>
      </c>
      <c r="BB13" s="14" t="s">
        <v>889</v>
      </c>
      <c r="BC13" s="14" t="s">
        <v>821</v>
      </c>
      <c r="BD13">
        <v>13.541666666666668</v>
      </c>
      <c r="BE13" s="14" t="s">
        <v>889</v>
      </c>
      <c r="BF13" s="14" t="s">
        <v>821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3">
      <c r="A14" s="12">
        <f>VLOOKUP($C14,[1]ATELIER!$A$2:$K$291,11,0)</f>
        <v>11</v>
      </c>
      <c r="B14" t="s">
        <v>330</v>
      </c>
      <c r="C14" t="s">
        <v>29</v>
      </c>
      <c r="D14" t="s">
        <v>8</v>
      </c>
      <c r="E14">
        <v>17.083333333333332</v>
      </c>
      <c r="F14" s="14" t="s">
        <v>890</v>
      </c>
      <c r="G14" s="14" t="s">
        <v>821</v>
      </c>
      <c r="H14">
        <v>20.833333333333336</v>
      </c>
      <c r="I14" s="14" t="s">
        <v>890</v>
      </c>
      <c r="J14" s="14" t="s">
        <v>821</v>
      </c>
      <c r="K14">
        <v>25</v>
      </c>
      <c r="L14" s="14" t="s">
        <v>890</v>
      </c>
      <c r="M14" s="14" t="s">
        <v>821</v>
      </c>
      <c r="N14">
        <v>27.083333333333336</v>
      </c>
      <c r="O14" s="14" t="s">
        <v>890</v>
      </c>
      <c r="P14" s="14" t="s">
        <v>821</v>
      </c>
      <c r="Q14">
        <v>29.166666666666668</v>
      </c>
      <c r="R14" s="14" t="s">
        <v>890</v>
      </c>
      <c r="S14" s="14" t="s">
        <v>821</v>
      </c>
      <c r="T14">
        <v>31.25</v>
      </c>
      <c r="U14" s="14" t="s">
        <v>890</v>
      </c>
      <c r="V14" s="14" t="s">
        <v>821</v>
      </c>
      <c r="W14">
        <v>33.333333333333336</v>
      </c>
      <c r="X14" s="14" t="s">
        <v>890</v>
      </c>
      <c r="Y14" s="14" t="s">
        <v>821</v>
      </c>
      <c r="Z14">
        <v>35.416666666666671</v>
      </c>
      <c r="AA14" s="14" t="s">
        <v>890</v>
      </c>
      <c r="AB14" s="14" t="s">
        <v>821</v>
      </c>
      <c r="AC14">
        <v>37.5</v>
      </c>
      <c r="AD14" s="14" t="s">
        <v>890</v>
      </c>
      <c r="AE14" s="14" t="s">
        <v>821</v>
      </c>
      <c r="AF14">
        <v>41.666666666666671</v>
      </c>
      <c r="AG14" s="14" t="s">
        <v>890</v>
      </c>
      <c r="AH14" s="14" t="s">
        <v>821</v>
      </c>
      <c r="AI14">
        <v>45.833333333333336</v>
      </c>
      <c r="AJ14" s="14" t="s">
        <v>890</v>
      </c>
      <c r="AK14" s="14" t="s">
        <v>821</v>
      </c>
      <c r="AL14">
        <v>47.916666666666671</v>
      </c>
      <c r="AM14" s="14" t="s">
        <v>890</v>
      </c>
      <c r="AN14" s="14" t="s">
        <v>821</v>
      </c>
      <c r="AO14">
        <v>45.833333333333336</v>
      </c>
      <c r="AP14" s="14" t="s">
        <v>890</v>
      </c>
      <c r="AQ14" s="14" t="s">
        <v>821</v>
      </c>
      <c r="AR14">
        <v>50</v>
      </c>
      <c r="AS14" s="14" t="s">
        <v>890</v>
      </c>
      <c r="AT14" s="14" t="s">
        <v>821</v>
      </c>
      <c r="AU14">
        <v>52.083333333333336</v>
      </c>
      <c r="AV14" s="14" t="s">
        <v>890</v>
      </c>
      <c r="AW14" s="14" t="s">
        <v>821</v>
      </c>
      <c r="AX14">
        <v>54.166666666666671</v>
      </c>
      <c r="AY14" s="14" t="s">
        <v>890</v>
      </c>
      <c r="AZ14" s="14" t="s">
        <v>821</v>
      </c>
      <c r="BA14">
        <v>58.333333333333336</v>
      </c>
      <c r="BB14" s="14" t="s">
        <v>890</v>
      </c>
      <c r="BC14" s="14" t="s">
        <v>821</v>
      </c>
      <c r="BD14">
        <v>54.166666666666671</v>
      </c>
      <c r="BE14" s="14" t="s">
        <v>890</v>
      </c>
      <c r="BF14" s="14" t="s">
        <v>821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3">
      <c r="BH15"/>
      <c r="BI15"/>
      <c r="BK15"/>
      <c r="BL15"/>
    </row>
    <row r="16" spans="1:112" s="21" customFormat="1" x14ac:dyDescent="0.3">
      <c r="A16" s="20">
        <f>VLOOKUP($C16,[1]CHANTIER!$A$2:$K$291,11,0)</f>
        <v>37</v>
      </c>
      <c r="B16" s="21" t="s">
        <v>331</v>
      </c>
      <c r="C16" s="21" t="s">
        <v>159</v>
      </c>
      <c r="D16" s="21" t="s">
        <v>47</v>
      </c>
      <c r="E16" s="21">
        <v>12.54</v>
      </c>
      <c r="F16" s="22" t="s">
        <v>891</v>
      </c>
      <c r="G16" s="22" t="s">
        <v>821</v>
      </c>
      <c r="H16" s="21">
        <v>15.400000000000002</v>
      </c>
      <c r="I16" s="22" t="s">
        <v>891</v>
      </c>
      <c r="J16" s="22" t="s">
        <v>821</v>
      </c>
      <c r="K16" s="21">
        <v>17.600000000000001</v>
      </c>
      <c r="L16" s="22" t="s">
        <v>891</v>
      </c>
      <c r="M16" s="22" t="s">
        <v>821</v>
      </c>
      <c r="N16" s="21">
        <v>19.8</v>
      </c>
      <c r="O16" s="22" t="s">
        <v>891</v>
      </c>
      <c r="P16" s="22" t="s">
        <v>821</v>
      </c>
      <c r="Q16" s="21">
        <v>22</v>
      </c>
      <c r="R16" s="22" t="s">
        <v>891</v>
      </c>
      <c r="S16" s="22" t="s">
        <v>821</v>
      </c>
      <c r="T16" s="21">
        <v>24.200000000000003</v>
      </c>
      <c r="U16" s="22" t="s">
        <v>891</v>
      </c>
      <c r="V16" s="22" t="s">
        <v>821</v>
      </c>
      <c r="W16" s="21">
        <v>26.400000000000002</v>
      </c>
      <c r="X16" s="22" t="s">
        <v>891</v>
      </c>
      <c r="Y16" s="22" t="s">
        <v>821</v>
      </c>
      <c r="Z16" s="21">
        <v>27.500000000000004</v>
      </c>
      <c r="AA16" s="22" t="s">
        <v>891</v>
      </c>
      <c r="AB16" s="22" t="s">
        <v>821</v>
      </c>
      <c r="AC16" s="21">
        <v>28.6</v>
      </c>
      <c r="AD16" s="22" t="s">
        <v>891</v>
      </c>
      <c r="AE16" s="22" t="s">
        <v>821</v>
      </c>
      <c r="AF16" s="21">
        <v>30.800000000000004</v>
      </c>
      <c r="AG16" s="22" t="s">
        <v>891</v>
      </c>
      <c r="AH16" s="22" t="s">
        <v>821</v>
      </c>
      <c r="AI16" s="21">
        <v>30.800000000000004</v>
      </c>
      <c r="AJ16" s="22" t="s">
        <v>891</v>
      </c>
      <c r="AK16" s="22" t="s">
        <v>821</v>
      </c>
      <c r="AL16" s="21">
        <v>33</v>
      </c>
      <c r="AM16" s="22" t="s">
        <v>891</v>
      </c>
      <c r="AN16" s="22" t="s">
        <v>821</v>
      </c>
      <c r="AO16" s="21">
        <v>33</v>
      </c>
      <c r="AP16" s="22" t="s">
        <v>891</v>
      </c>
      <c r="AQ16" s="22" t="s">
        <v>821</v>
      </c>
      <c r="AR16" s="21">
        <v>35.200000000000003</v>
      </c>
      <c r="AS16" s="22" t="s">
        <v>891</v>
      </c>
      <c r="AT16" s="22" t="s">
        <v>821</v>
      </c>
      <c r="AU16" s="21">
        <v>37.400000000000006</v>
      </c>
      <c r="AV16" s="22" t="s">
        <v>891</v>
      </c>
      <c r="AW16" s="22" t="s">
        <v>821</v>
      </c>
      <c r="AX16" s="21">
        <v>37.400000000000006</v>
      </c>
      <c r="AY16" s="22" t="s">
        <v>891</v>
      </c>
      <c r="AZ16" s="22" t="s">
        <v>821</v>
      </c>
      <c r="BA16" s="21">
        <v>39.6</v>
      </c>
      <c r="BB16" s="22" t="s">
        <v>891</v>
      </c>
      <c r="BC16" s="22" t="s">
        <v>821</v>
      </c>
      <c r="BD16" s="21">
        <v>39.6</v>
      </c>
      <c r="BE16" s="22" t="s">
        <v>891</v>
      </c>
      <c r="BF16" s="22" t="s">
        <v>821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3">
      <c r="A17" s="12">
        <f>VLOOKUP($C17,[1]CHANTIER!$A$2:$K$291,11,0)</f>
        <v>44</v>
      </c>
      <c r="B17" t="s">
        <v>331</v>
      </c>
      <c r="C17" t="s">
        <v>171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3">
      <c r="A18" s="12">
        <f>VLOOKUP($C18,[1]CHANTIER!$A$2:$K$291,11,0)</f>
        <v>64</v>
      </c>
      <c r="B18" t="s">
        <v>331</v>
      </c>
      <c r="C18" t="s">
        <v>209</v>
      </c>
      <c r="D18" t="s">
        <v>47</v>
      </c>
      <c r="E18">
        <v>8.5</v>
      </c>
      <c r="F18" s="14" t="s">
        <v>854</v>
      </c>
      <c r="G18" s="14" t="s">
        <v>821</v>
      </c>
      <c r="H18">
        <v>10.3</v>
      </c>
      <c r="I18" s="14" t="s">
        <v>854</v>
      </c>
      <c r="J18" s="14" t="s">
        <v>821</v>
      </c>
      <c r="K18">
        <v>12.3</v>
      </c>
      <c r="L18" s="14" t="s">
        <v>854</v>
      </c>
      <c r="M18" s="14" t="s">
        <v>821</v>
      </c>
      <c r="N18">
        <v>13.3</v>
      </c>
      <c r="O18" s="14" t="s">
        <v>854</v>
      </c>
      <c r="P18" s="14" t="s">
        <v>821</v>
      </c>
      <c r="Q18">
        <v>14.3</v>
      </c>
      <c r="R18" s="14" t="s">
        <v>854</v>
      </c>
      <c r="S18" s="14" t="s">
        <v>821</v>
      </c>
      <c r="T18">
        <v>15.3</v>
      </c>
      <c r="U18" s="14" t="s">
        <v>854</v>
      </c>
      <c r="V18" s="14" t="s">
        <v>821</v>
      </c>
      <c r="W18">
        <v>16.3</v>
      </c>
      <c r="X18" s="14" t="s">
        <v>854</v>
      </c>
      <c r="Y18" s="14" t="s">
        <v>821</v>
      </c>
      <c r="Z18">
        <v>17.3</v>
      </c>
      <c r="AA18" s="14" t="s">
        <v>854</v>
      </c>
      <c r="AB18" s="14" t="s">
        <v>821</v>
      </c>
      <c r="AC18">
        <v>18.3</v>
      </c>
      <c r="AD18" s="14" t="s">
        <v>854</v>
      </c>
      <c r="AE18" s="14" t="s">
        <v>821</v>
      </c>
      <c r="AF18">
        <v>20.3</v>
      </c>
      <c r="AG18" s="14" t="s">
        <v>854</v>
      </c>
      <c r="AH18" s="14" t="s">
        <v>821</v>
      </c>
      <c r="AI18">
        <v>22.3</v>
      </c>
      <c r="AJ18" s="14" t="s">
        <v>854</v>
      </c>
      <c r="AK18" s="14" t="s">
        <v>821</v>
      </c>
      <c r="AL18">
        <v>23.3</v>
      </c>
      <c r="AM18" s="14" t="s">
        <v>854</v>
      </c>
      <c r="AN18" s="14" t="s">
        <v>821</v>
      </c>
      <c r="AO18">
        <v>22.3</v>
      </c>
      <c r="AP18" s="14" t="s">
        <v>854</v>
      </c>
      <c r="AQ18" s="14" t="s">
        <v>821</v>
      </c>
      <c r="AR18">
        <v>24.3</v>
      </c>
      <c r="AS18" s="14" t="s">
        <v>854</v>
      </c>
      <c r="AT18" s="14" t="s">
        <v>821</v>
      </c>
      <c r="AU18">
        <v>25.3</v>
      </c>
      <c r="AV18" s="14" t="s">
        <v>854</v>
      </c>
      <c r="AW18" s="14" t="s">
        <v>821</v>
      </c>
      <c r="AX18">
        <v>26.3</v>
      </c>
      <c r="AY18" s="14" t="s">
        <v>854</v>
      </c>
      <c r="AZ18" s="14" t="s">
        <v>821</v>
      </c>
      <c r="BA18">
        <v>28.3</v>
      </c>
      <c r="BB18" s="14" t="s">
        <v>854</v>
      </c>
      <c r="BC18" s="14" t="s">
        <v>821</v>
      </c>
      <c r="BD18">
        <v>26.3</v>
      </c>
      <c r="BE18" s="14" t="s">
        <v>854</v>
      </c>
      <c r="BF18" s="14" t="s">
        <v>821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3">
      <c r="A19" s="12">
        <f>VLOOKUP($C19,[1]CHANTIER!$A$2:$K$291,11,0)</f>
        <v>46</v>
      </c>
      <c r="B19" t="s">
        <v>331</v>
      </c>
      <c r="C19" t="s">
        <v>175</v>
      </c>
      <c r="D19" t="s">
        <v>47</v>
      </c>
      <c r="E19">
        <v>8.1999999999999993</v>
      </c>
      <c r="F19" s="14" t="s">
        <v>878</v>
      </c>
      <c r="G19" s="14" t="s">
        <v>821</v>
      </c>
      <c r="H19">
        <v>10</v>
      </c>
      <c r="I19" s="14" t="s">
        <v>878</v>
      </c>
      <c r="J19" s="14" t="s">
        <v>821</v>
      </c>
      <c r="K19">
        <v>12</v>
      </c>
      <c r="L19" s="14" t="s">
        <v>878</v>
      </c>
      <c r="M19" s="14" t="s">
        <v>821</v>
      </c>
      <c r="N19">
        <v>13</v>
      </c>
      <c r="O19" s="14" t="s">
        <v>878</v>
      </c>
      <c r="P19" s="14" t="s">
        <v>821</v>
      </c>
      <c r="Q19">
        <v>14</v>
      </c>
      <c r="R19" s="14" t="s">
        <v>878</v>
      </c>
      <c r="S19" s="14" t="s">
        <v>821</v>
      </c>
      <c r="T19">
        <v>15</v>
      </c>
      <c r="U19" s="14" t="s">
        <v>878</v>
      </c>
      <c r="V19" s="14" t="s">
        <v>821</v>
      </c>
      <c r="W19">
        <v>16</v>
      </c>
      <c r="X19" s="14" t="s">
        <v>878</v>
      </c>
      <c r="Y19" s="14" t="s">
        <v>821</v>
      </c>
      <c r="Z19">
        <v>17</v>
      </c>
      <c r="AA19" s="14" t="s">
        <v>878</v>
      </c>
      <c r="AB19" s="14" t="s">
        <v>821</v>
      </c>
      <c r="AC19">
        <v>18</v>
      </c>
      <c r="AD19" s="14" t="s">
        <v>878</v>
      </c>
      <c r="AE19" s="14" t="s">
        <v>821</v>
      </c>
      <c r="AF19">
        <v>20</v>
      </c>
      <c r="AG19" s="14" t="s">
        <v>878</v>
      </c>
      <c r="AH19" s="14" t="s">
        <v>821</v>
      </c>
      <c r="AI19">
        <v>22</v>
      </c>
      <c r="AJ19" s="14" t="s">
        <v>878</v>
      </c>
      <c r="AK19" s="14" t="s">
        <v>821</v>
      </c>
      <c r="AL19">
        <v>23</v>
      </c>
      <c r="AM19" s="14" t="s">
        <v>878</v>
      </c>
      <c r="AN19" s="14" t="s">
        <v>821</v>
      </c>
      <c r="AO19">
        <v>22</v>
      </c>
      <c r="AP19" s="14" t="s">
        <v>878</v>
      </c>
      <c r="AQ19" s="14" t="s">
        <v>821</v>
      </c>
      <c r="AR19">
        <v>24</v>
      </c>
      <c r="AS19" s="14" t="s">
        <v>878</v>
      </c>
      <c r="AT19" s="14" t="s">
        <v>821</v>
      </c>
      <c r="AU19">
        <v>25</v>
      </c>
      <c r="AV19" s="14" t="s">
        <v>878</v>
      </c>
      <c r="AW19" s="14" t="s">
        <v>821</v>
      </c>
      <c r="AX19">
        <v>26</v>
      </c>
      <c r="AY19" s="14" t="s">
        <v>878</v>
      </c>
      <c r="AZ19" s="14" t="s">
        <v>821</v>
      </c>
      <c r="BA19">
        <v>28</v>
      </c>
      <c r="BB19" s="14" t="s">
        <v>878</v>
      </c>
      <c r="BC19" s="14" t="s">
        <v>821</v>
      </c>
      <c r="BD19">
        <v>26</v>
      </c>
      <c r="BE19" s="14" t="s">
        <v>878</v>
      </c>
      <c r="BF19" s="14" t="s">
        <v>821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3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3">
      <c r="A21" s="12">
        <f>VLOOKUP($C21,[1]MINIPELLE!$A$2:$K$291,11,0)</f>
        <v>9</v>
      </c>
      <c r="B21" t="s">
        <v>332</v>
      </c>
      <c r="C21" t="s">
        <v>247</v>
      </c>
      <c r="D21" t="s">
        <v>47</v>
      </c>
      <c r="E21">
        <v>8.1999999999999993</v>
      </c>
      <c r="F21" s="14" t="s">
        <v>878</v>
      </c>
      <c r="G21" s="14" t="s">
        <v>821</v>
      </c>
      <c r="H21">
        <v>10</v>
      </c>
      <c r="I21" s="14" t="s">
        <v>878</v>
      </c>
      <c r="J21" s="14" t="s">
        <v>821</v>
      </c>
      <c r="K21">
        <v>12</v>
      </c>
      <c r="L21" s="14" t="s">
        <v>878</v>
      </c>
      <c r="M21" s="14" t="s">
        <v>821</v>
      </c>
      <c r="N21">
        <v>13</v>
      </c>
      <c r="O21" s="14" t="s">
        <v>878</v>
      </c>
      <c r="P21" s="14" t="s">
        <v>821</v>
      </c>
      <c r="Q21">
        <v>14</v>
      </c>
      <c r="R21" s="14" t="s">
        <v>878</v>
      </c>
      <c r="S21" s="14" t="s">
        <v>821</v>
      </c>
      <c r="T21">
        <v>15</v>
      </c>
      <c r="U21" s="14" t="s">
        <v>878</v>
      </c>
      <c r="V21" s="14" t="s">
        <v>821</v>
      </c>
      <c r="W21">
        <v>16</v>
      </c>
      <c r="X21" s="14" t="s">
        <v>878</v>
      </c>
      <c r="Y21" s="14" t="s">
        <v>821</v>
      </c>
      <c r="Z21">
        <v>17</v>
      </c>
      <c r="AA21" s="14" t="s">
        <v>878</v>
      </c>
      <c r="AB21" s="14" t="s">
        <v>821</v>
      </c>
      <c r="AC21">
        <v>18</v>
      </c>
      <c r="AD21" s="14" t="s">
        <v>878</v>
      </c>
      <c r="AE21" s="14" t="s">
        <v>821</v>
      </c>
      <c r="AF21">
        <v>20</v>
      </c>
      <c r="AG21" s="14" t="s">
        <v>878</v>
      </c>
      <c r="AH21" s="14" t="s">
        <v>821</v>
      </c>
      <c r="AI21">
        <v>22</v>
      </c>
      <c r="AJ21" s="14" t="s">
        <v>878</v>
      </c>
      <c r="AK21" s="14" t="s">
        <v>821</v>
      </c>
      <c r="AL21">
        <v>23</v>
      </c>
      <c r="AM21" s="14" t="s">
        <v>878</v>
      </c>
      <c r="AN21" s="14" t="s">
        <v>821</v>
      </c>
      <c r="AO21">
        <v>22</v>
      </c>
      <c r="AP21" s="14" t="s">
        <v>878</v>
      </c>
      <c r="AQ21" s="14" t="s">
        <v>821</v>
      </c>
      <c r="AR21">
        <v>24</v>
      </c>
      <c r="AS21" s="14" t="s">
        <v>878</v>
      </c>
      <c r="AT21" s="14" t="s">
        <v>821</v>
      </c>
      <c r="AU21">
        <v>25</v>
      </c>
      <c r="AV21" s="14" t="s">
        <v>878</v>
      </c>
      <c r="AW21" s="14" t="s">
        <v>821</v>
      </c>
      <c r="AX21">
        <v>26</v>
      </c>
      <c r="AY21" s="14" t="s">
        <v>878</v>
      </c>
      <c r="AZ21" s="14" t="s">
        <v>821</v>
      </c>
      <c r="BA21">
        <v>28</v>
      </c>
      <c r="BB21" s="14" t="s">
        <v>878</v>
      </c>
      <c r="BC21" s="14" t="s">
        <v>821</v>
      </c>
      <c r="BD21">
        <v>26</v>
      </c>
      <c r="BE21" s="14" t="s">
        <v>878</v>
      </c>
      <c r="BF21" s="14" t="s">
        <v>821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3">
      <c r="A22" s="12">
        <f>VLOOKUP($C22,[1]MINIPELLE!$A$2:$K$291,11,0)</f>
        <v>13</v>
      </c>
      <c r="B22" t="s">
        <v>332</v>
      </c>
      <c r="C22" t="s">
        <v>182</v>
      </c>
      <c r="D22" t="s">
        <v>183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H36"/>
  <sheetViews>
    <sheetView topLeftCell="A20" workbookViewId="0">
      <selection activeCell="B6" sqref="B6"/>
    </sheetView>
  </sheetViews>
  <sheetFormatPr baseColWidth="10" defaultRowHeight="14.4" x14ac:dyDescent="0.3"/>
  <cols>
    <col min="2" max="2" width="59.33203125" customWidth="1"/>
    <col min="7" max="7" width="36.1093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273</v>
      </c>
    </row>
    <row r="2" spans="1:8" x14ac:dyDescent="0.3">
      <c r="A2">
        <v>2</v>
      </c>
      <c r="B2" t="s">
        <v>6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</row>
    <row r="3" spans="1:8" x14ac:dyDescent="0.3">
      <c r="A3">
        <v>3</v>
      </c>
      <c r="B3" t="s">
        <v>10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</row>
    <row r="4" spans="1:8" x14ac:dyDescent="0.3">
      <c r="A4">
        <v>4</v>
      </c>
      <c r="B4" t="s">
        <v>12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</row>
    <row r="5" spans="1:8" x14ac:dyDescent="0.3">
      <c r="A5">
        <v>5</v>
      </c>
      <c r="B5" t="s">
        <v>15</v>
      </c>
      <c r="C5" t="s">
        <v>7</v>
      </c>
      <c r="D5" t="s">
        <v>8</v>
      </c>
      <c r="E5">
        <v>0.5</v>
      </c>
      <c r="G5" t="s">
        <v>16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</row>
    <row r="6" spans="1:8" x14ac:dyDescent="0.3">
      <c r="A6">
        <v>6</v>
      </c>
      <c r="B6" t="s">
        <v>17</v>
      </c>
      <c r="C6" t="s">
        <v>7</v>
      </c>
      <c r="D6" t="s">
        <v>8</v>
      </c>
      <c r="E6">
        <v>0.25</v>
      </c>
      <c r="F6" t="s">
        <v>18</v>
      </c>
      <c r="G6" t="s">
        <v>19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</row>
    <row r="7" spans="1:8" x14ac:dyDescent="0.3">
      <c r="A7">
        <v>7</v>
      </c>
      <c r="B7" t="s">
        <v>20</v>
      </c>
      <c r="C7" t="s">
        <v>7</v>
      </c>
      <c r="D7" t="s">
        <v>8</v>
      </c>
      <c r="E7">
        <v>0.02</v>
      </c>
      <c r="G7" t="s">
        <v>21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</row>
    <row r="8" spans="1:8" x14ac:dyDescent="0.3">
      <c r="A8">
        <v>8</v>
      </c>
      <c r="B8" t="s">
        <v>22</v>
      </c>
      <c r="C8" t="s">
        <v>7</v>
      </c>
      <c r="D8" t="s">
        <v>23</v>
      </c>
      <c r="E8">
        <v>0.25</v>
      </c>
      <c r="G8" t="s">
        <v>24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</row>
    <row r="9" spans="1:8" x14ac:dyDescent="0.3">
      <c r="A9">
        <v>9</v>
      </c>
      <c r="B9" t="s">
        <v>25</v>
      </c>
      <c r="C9" t="s">
        <v>26</v>
      </c>
      <c r="D9" t="s">
        <v>8</v>
      </c>
      <c r="E9">
        <v>0.15</v>
      </c>
      <c r="F9" t="s">
        <v>27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</row>
    <row r="10" spans="1:8" x14ac:dyDescent="0.3">
      <c r="A10">
        <v>10</v>
      </c>
      <c r="B10" t="s">
        <v>28</v>
      </c>
      <c r="C10" t="s">
        <v>26</v>
      </c>
      <c r="D10" t="s">
        <v>8</v>
      </c>
      <c r="E10">
        <v>0.1</v>
      </c>
      <c r="F10" t="s">
        <v>27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</row>
    <row r="11" spans="1:8" x14ac:dyDescent="0.3">
      <c r="A11">
        <v>11</v>
      </c>
      <c r="B11" t="s">
        <v>29</v>
      </c>
      <c r="C11" t="s">
        <v>26</v>
      </c>
      <c r="D11" t="s">
        <v>8</v>
      </c>
      <c r="E11">
        <v>0.1</v>
      </c>
      <c r="F11" t="s">
        <v>30</v>
      </c>
      <c r="G11" t="s">
        <v>31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</row>
    <row r="12" spans="1:8" x14ac:dyDescent="0.3">
      <c r="A12">
        <v>12</v>
      </c>
      <c r="B12" t="s">
        <v>32</v>
      </c>
      <c r="C12" t="s">
        <v>33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</row>
    <row r="13" spans="1:8" x14ac:dyDescent="0.3">
      <c r="A13">
        <v>13</v>
      </c>
      <c r="B13" t="s">
        <v>34</v>
      </c>
      <c r="C13" t="s">
        <v>33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</row>
    <row r="14" spans="1:8" x14ac:dyDescent="0.3">
      <c r="A14">
        <v>14</v>
      </c>
      <c r="B14" t="s">
        <v>35</v>
      </c>
      <c r="C14" t="s">
        <v>33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</row>
    <row r="15" spans="1:8" x14ac:dyDescent="0.3">
      <c r="A15">
        <v>15</v>
      </c>
      <c r="B15" t="s">
        <v>36</v>
      </c>
      <c r="C15" t="s">
        <v>33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</row>
    <row r="16" spans="1:8" x14ac:dyDescent="0.3">
      <c r="A16">
        <v>16</v>
      </c>
      <c r="B16" t="s">
        <v>37</v>
      </c>
      <c r="C16" t="s">
        <v>33</v>
      </c>
      <c r="D16" t="s">
        <v>8</v>
      </c>
      <c r="E16">
        <v>0.08</v>
      </c>
      <c r="F16" t="s">
        <v>9</v>
      </c>
      <c r="G16" t="s">
        <v>38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</row>
    <row r="17" spans="1:8" x14ac:dyDescent="0.3">
      <c r="A17">
        <v>17</v>
      </c>
      <c r="B17" t="s">
        <v>39</v>
      </c>
      <c r="C17" t="s">
        <v>33</v>
      </c>
      <c r="D17" t="s">
        <v>8</v>
      </c>
      <c r="E17">
        <v>0.15</v>
      </c>
      <c r="F17" t="s">
        <v>40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</row>
    <row r="18" spans="1:8" x14ac:dyDescent="0.3">
      <c r="A18">
        <v>18</v>
      </c>
      <c r="B18" t="s">
        <v>41</v>
      </c>
      <c r="C18" t="s">
        <v>33</v>
      </c>
      <c r="D18" t="s">
        <v>8</v>
      </c>
      <c r="E18">
        <v>0.08</v>
      </c>
      <c r="G18" t="s">
        <v>42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</row>
    <row r="19" spans="1:8" x14ac:dyDescent="0.3">
      <c r="A19">
        <v>19</v>
      </c>
      <c r="B19" t="s">
        <v>43</v>
      </c>
      <c r="C19" t="s">
        <v>33</v>
      </c>
      <c r="D19" t="s">
        <v>8</v>
      </c>
      <c r="E19">
        <v>0.05</v>
      </c>
      <c r="F19" t="s">
        <v>44</v>
      </c>
      <c r="G19" t="s">
        <v>45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</row>
    <row r="20" spans="1:8" x14ac:dyDescent="0.3">
      <c r="A20">
        <v>20</v>
      </c>
      <c r="B20" t="s">
        <v>46</v>
      </c>
      <c r="C20" t="s">
        <v>33</v>
      </c>
      <c r="D20" t="s">
        <v>47</v>
      </c>
      <c r="E20">
        <v>0.05</v>
      </c>
      <c r="F20" t="s">
        <v>48</v>
      </c>
      <c r="H20" t="str">
        <f t="shared" si="0"/>
        <v>Insert into SC_Prestation (ligne,typePresta,designation,categorie,poste,unite,temps,detail) values (20,'ATELIER','Feuillures','MOA_BOIS','scie circulaire','ml',0.05,'');</v>
      </c>
    </row>
    <row r="21" spans="1:8" x14ac:dyDescent="0.3">
      <c r="A21">
        <v>21</v>
      </c>
      <c r="B21" t="s">
        <v>49</v>
      </c>
      <c r="C21" t="s">
        <v>33</v>
      </c>
      <c r="D21" t="s">
        <v>8</v>
      </c>
      <c r="E21">
        <v>0.05</v>
      </c>
      <c r="G21" t="s">
        <v>50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</row>
    <row r="22" spans="1:8" x14ac:dyDescent="0.3">
      <c r="A22">
        <v>22</v>
      </c>
      <c r="B22" t="s">
        <v>51</v>
      </c>
      <c r="C22" t="s">
        <v>52</v>
      </c>
      <c r="D22" t="s">
        <v>8</v>
      </c>
      <c r="E22">
        <v>0.02</v>
      </c>
      <c r="F22" t="s">
        <v>53</v>
      </c>
      <c r="G22" t="s">
        <v>54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</row>
    <row r="23" spans="1:8" x14ac:dyDescent="0.3">
      <c r="A23">
        <v>23</v>
      </c>
      <c r="B23" t="s">
        <v>55</v>
      </c>
      <c r="C23" t="s">
        <v>52</v>
      </c>
      <c r="D23" t="s">
        <v>8</v>
      </c>
      <c r="E23">
        <v>0.12</v>
      </c>
      <c r="F23" t="s">
        <v>53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</row>
    <row r="24" spans="1:8" x14ac:dyDescent="0.3">
      <c r="A24">
        <v>24</v>
      </c>
      <c r="B24" t="s">
        <v>56</v>
      </c>
      <c r="C24" t="s">
        <v>57</v>
      </c>
      <c r="D24" t="s">
        <v>8</v>
      </c>
      <c r="E24">
        <v>0.02</v>
      </c>
      <c r="F24" t="s">
        <v>58</v>
      </c>
      <c r="G24" t="s">
        <v>59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</row>
    <row r="25" spans="1:8" x14ac:dyDescent="0.3">
      <c r="A25">
        <v>25</v>
      </c>
    </row>
    <row r="26" spans="1:8" x14ac:dyDescent="0.3">
      <c r="A26">
        <v>26</v>
      </c>
      <c r="B26" t="s">
        <v>60</v>
      </c>
      <c r="C26" t="s">
        <v>61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</row>
    <row r="27" spans="1:8" x14ac:dyDescent="0.3">
      <c r="A27">
        <v>27</v>
      </c>
      <c r="B27" t="s">
        <v>62</v>
      </c>
      <c r="C27" t="s">
        <v>61</v>
      </c>
      <c r="D27" t="s">
        <v>8</v>
      </c>
      <c r="E27">
        <v>0.05</v>
      </c>
      <c r="F27" t="s">
        <v>63</v>
      </c>
      <c r="G27" t="s">
        <v>64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</row>
    <row r="28" spans="1:8" x14ac:dyDescent="0.3">
      <c r="A28">
        <v>28</v>
      </c>
      <c r="B28" t="s">
        <v>65</v>
      </c>
      <c r="C28" t="s">
        <v>61</v>
      </c>
      <c r="D28" t="s">
        <v>8</v>
      </c>
      <c r="E28">
        <v>0.25</v>
      </c>
      <c r="F28" t="s">
        <v>66</v>
      </c>
      <c r="G28" t="s">
        <v>67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</row>
    <row r="29" spans="1:8" x14ac:dyDescent="0.3">
      <c r="A29">
        <v>29</v>
      </c>
      <c r="B29" t="s">
        <v>68</v>
      </c>
      <c r="C29" t="s">
        <v>7</v>
      </c>
      <c r="D29" t="s">
        <v>8</v>
      </c>
      <c r="E29">
        <v>0.12</v>
      </c>
      <c r="F29" t="s">
        <v>66</v>
      </c>
      <c r="G29" t="s">
        <v>69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</row>
    <row r="30" spans="1:8" x14ac:dyDescent="0.3">
      <c r="A30">
        <v>30</v>
      </c>
      <c r="B30" t="s">
        <v>70</v>
      </c>
      <c r="C30" t="s">
        <v>61</v>
      </c>
      <c r="D30" t="s">
        <v>8</v>
      </c>
      <c r="E30">
        <v>0.05</v>
      </c>
      <c r="F30" t="s">
        <v>63</v>
      </c>
      <c r="G30" t="s">
        <v>71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</row>
    <row r="31" spans="1:8" x14ac:dyDescent="0.3">
      <c r="A31">
        <v>31</v>
      </c>
      <c r="B31" t="s">
        <v>72</v>
      </c>
      <c r="C31" t="s">
        <v>61</v>
      </c>
      <c r="D31" t="s">
        <v>8</v>
      </c>
      <c r="E31">
        <v>0.12</v>
      </c>
      <c r="G31" t="s">
        <v>73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</row>
    <row r="32" spans="1:8" x14ac:dyDescent="0.3">
      <c r="A32">
        <v>32</v>
      </c>
      <c r="B32" t="s">
        <v>74</v>
      </c>
      <c r="C32" t="s">
        <v>61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</row>
    <row r="33" spans="1:8" x14ac:dyDescent="0.3">
      <c r="A33">
        <v>33</v>
      </c>
      <c r="B33" t="s">
        <v>75</v>
      </c>
      <c r="C33" t="s">
        <v>61</v>
      </c>
      <c r="D33" t="s">
        <v>8</v>
      </c>
      <c r="E33">
        <v>0.25</v>
      </c>
      <c r="F33" t="s">
        <v>9</v>
      </c>
      <c r="G33" t="s">
        <v>76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</row>
    <row r="34" spans="1:8" x14ac:dyDescent="0.3">
      <c r="A34">
        <v>34</v>
      </c>
      <c r="B34" t="s">
        <v>77</v>
      </c>
      <c r="C34" t="s">
        <v>61</v>
      </c>
      <c r="D34" t="s">
        <v>8</v>
      </c>
      <c r="E34">
        <v>0.15</v>
      </c>
      <c r="F34" t="s">
        <v>78</v>
      </c>
      <c r="G34" t="s">
        <v>79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</row>
    <row r="35" spans="1:8" x14ac:dyDescent="0.3">
      <c r="A35">
        <v>35</v>
      </c>
    </row>
    <row r="36" spans="1:8" x14ac:dyDescent="0.3">
      <c r="A36">
        <v>36</v>
      </c>
      <c r="B36" t="s">
        <v>80</v>
      </c>
      <c r="C36" t="s">
        <v>61</v>
      </c>
      <c r="D36" t="s">
        <v>23</v>
      </c>
      <c r="E36">
        <v>0.12</v>
      </c>
      <c r="F36" t="s">
        <v>9</v>
      </c>
      <c r="G36" t="s">
        <v>81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5"/>
  <dimension ref="A1:DH26"/>
  <sheetViews>
    <sheetView topLeftCell="AO1" workbookViewId="0">
      <selection activeCell="BG5" sqref="BG5:CK21"/>
    </sheetView>
  </sheetViews>
  <sheetFormatPr baseColWidth="10" defaultRowHeight="14.4" x14ac:dyDescent="0.3"/>
  <cols>
    <col min="5" max="5" width="9.44140625" customWidth="1"/>
    <col min="6" max="7" width="1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872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9">
        <v>2</v>
      </c>
      <c r="BH2" s="81"/>
      <c r="BI2" s="81"/>
      <c r="BJ2" s="79">
        <v>3</v>
      </c>
      <c r="BK2" s="81"/>
      <c r="BL2" s="81"/>
      <c r="BM2" s="79">
        <v>4</v>
      </c>
      <c r="BN2" s="81"/>
      <c r="BO2" s="81"/>
      <c r="BP2" s="79">
        <v>5</v>
      </c>
      <c r="BQ2" s="81"/>
      <c r="BR2" s="81"/>
      <c r="BS2" s="79">
        <v>6</v>
      </c>
      <c r="BT2" s="81"/>
      <c r="BU2" s="81"/>
      <c r="BV2" s="79">
        <v>7</v>
      </c>
      <c r="BW2" s="81"/>
      <c r="BX2" s="81"/>
      <c r="BY2" s="79">
        <v>8</v>
      </c>
      <c r="BZ2" s="81"/>
      <c r="CA2" s="81"/>
      <c r="CB2" s="79">
        <v>9</v>
      </c>
      <c r="CC2" s="81"/>
      <c r="CD2" s="81"/>
      <c r="CE2" s="79">
        <v>10</v>
      </c>
      <c r="CF2" s="81"/>
      <c r="CG2" s="81"/>
      <c r="CH2" s="79">
        <v>12</v>
      </c>
      <c r="CI2" s="81"/>
      <c r="CJ2" s="81"/>
      <c r="CK2" s="79">
        <v>12</v>
      </c>
      <c r="CL2" s="81"/>
      <c r="CM2" s="81"/>
      <c r="CN2" s="79">
        <v>14</v>
      </c>
      <c r="CO2" s="81"/>
      <c r="CP2" s="81"/>
      <c r="CQ2" s="79">
        <v>14</v>
      </c>
      <c r="CR2" s="81"/>
      <c r="CS2" s="81"/>
      <c r="CT2" s="79">
        <v>16</v>
      </c>
      <c r="CU2" s="81"/>
      <c r="CV2" s="81"/>
      <c r="CW2" s="79">
        <v>18</v>
      </c>
      <c r="CX2" s="81"/>
      <c r="CY2" s="81"/>
      <c r="CZ2" s="79">
        <v>18</v>
      </c>
      <c r="DA2" s="81"/>
      <c r="DB2" s="81"/>
      <c r="DC2" s="79">
        <v>20</v>
      </c>
      <c r="DD2" s="81"/>
      <c r="DE2" s="81"/>
      <c r="DF2" s="79">
        <v>20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  <c r="BG3" s="79"/>
    </row>
    <row r="4" spans="1:112" s="21" customFormat="1" x14ac:dyDescent="0.3">
      <c r="A4" s="80">
        <f>VLOOKUP($C4,MATIERE!$B$2:$K$486,10,0)</f>
        <v>394</v>
      </c>
      <c r="B4" s="79" t="s">
        <v>327</v>
      </c>
      <c r="C4" s="79" t="s">
        <v>1302</v>
      </c>
      <c r="D4" s="79"/>
      <c r="E4" s="79"/>
      <c r="F4" s="81" t="s">
        <v>878</v>
      </c>
      <c r="G4" s="81" t="s">
        <v>1324</v>
      </c>
      <c r="I4" s="81" t="s">
        <v>878</v>
      </c>
      <c r="J4" s="81" t="s">
        <v>1324</v>
      </c>
      <c r="L4" s="81" t="s">
        <v>878</v>
      </c>
      <c r="M4" s="81" t="s">
        <v>1324</v>
      </c>
      <c r="O4" s="81" t="s">
        <v>878</v>
      </c>
      <c r="P4" s="81" t="s">
        <v>1324</v>
      </c>
      <c r="R4" s="81" t="s">
        <v>878</v>
      </c>
      <c r="S4" s="81" t="s">
        <v>1324</v>
      </c>
      <c r="U4" s="81" t="s">
        <v>878</v>
      </c>
      <c r="V4" s="81" t="s">
        <v>1324</v>
      </c>
      <c r="X4" s="81" t="s">
        <v>878</v>
      </c>
      <c r="Y4" s="81" t="s">
        <v>1324</v>
      </c>
      <c r="AA4" s="81" t="s">
        <v>878</v>
      </c>
      <c r="AB4" s="81" t="s">
        <v>1324</v>
      </c>
      <c r="AD4" s="81" t="s">
        <v>878</v>
      </c>
      <c r="AE4" s="81" t="s">
        <v>1324</v>
      </c>
      <c r="AG4" s="81" t="s">
        <v>878</v>
      </c>
      <c r="AH4" s="81" t="s">
        <v>1324</v>
      </c>
      <c r="AJ4" s="81" t="s">
        <v>878</v>
      </c>
      <c r="AK4" s="81" t="s">
        <v>1324</v>
      </c>
      <c r="AM4" s="22"/>
      <c r="AN4" s="22"/>
      <c r="AP4" s="22"/>
      <c r="AQ4" s="22"/>
      <c r="AS4" s="22"/>
      <c r="AT4" s="22"/>
      <c r="AV4" s="22"/>
      <c r="AW4" s="22"/>
      <c r="AY4" s="22"/>
      <c r="AZ4" s="22"/>
      <c r="BB4" s="22"/>
      <c r="BC4" s="22"/>
      <c r="BE4" s="22"/>
      <c r="BF4" s="22"/>
      <c r="BG4" s="79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/>
      </c>
      <c r="BH4" s="79"/>
      <c r="BI4" s="79"/>
      <c r="BJ4" s="79" t="str">
        <f t="shared" ref="BJ4:DD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/>
      </c>
      <c r="BK4" s="79"/>
      <c r="BL4" s="79"/>
      <c r="BM4" s="79" t="str">
        <f t="shared" si="0"/>
        <v/>
      </c>
      <c r="BN4" s="79"/>
      <c r="BO4" s="79"/>
      <c r="BP4" s="79" t="str">
        <f t="shared" si="0"/>
        <v/>
      </c>
      <c r="BQ4" s="79"/>
      <c r="BR4" s="79"/>
      <c r="BS4" s="79" t="str">
        <f t="shared" si="0"/>
        <v/>
      </c>
      <c r="BT4" s="79"/>
      <c r="BU4" s="79"/>
      <c r="BV4" s="79" t="str">
        <f t="shared" si="0"/>
        <v/>
      </c>
      <c r="BW4" s="79"/>
      <c r="BX4" s="79"/>
      <c r="BY4" s="79" t="str">
        <f t="shared" si="0"/>
        <v/>
      </c>
      <c r="BZ4" s="79"/>
      <c r="CA4" s="79"/>
      <c r="CB4" s="79" t="str">
        <f t="shared" si="0"/>
        <v/>
      </c>
      <c r="CC4" s="79"/>
      <c r="CD4" s="79"/>
      <c r="CE4" s="79" t="str">
        <f t="shared" si="0"/>
        <v/>
      </c>
      <c r="CF4" s="79"/>
      <c r="CG4" s="79"/>
      <c r="CH4" s="79" t="str">
        <f t="shared" si="0"/>
        <v/>
      </c>
      <c r="CI4" s="79"/>
      <c r="CJ4" s="79"/>
      <c r="CK4" s="79" t="str">
        <f t="shared" si="0"/>
        <v/>
      </c>
      <c r="CL4" s="79" t="str">
        <f t="shared" si="0"/>
        <v/>
      </c>
      <c r="CM4" s="79" t="str">
        <f t="shared" si="0"/>
        <v/>
      </c>
      <c r="CN4" s="79" t="str">
        <f t="shared" si="0"/>
        <v/>
      </c>
      <c r="CO4" s="79" t="str">
        <f t="shared" si="0"/>
        <v/>
      </c>
      <c r="CP4" s="79" t="str">
        <f t="shared" si="0"/>
        <v/>
      </c>
      <c r="CQ4" s="79" t="str">
        <f t="shared" si="0"/>
        <v/>
      </c>
      <c r="CR4" s="79" t="str">
        <f t="shared" si="0"/>
        <v/>
      </c>
      <c r="CS4" s="79" t="str">
        <f t="shared" si="0"/>
        <v/>
      </c>
      <c r="CT4" s="79" t="str">
        <f t="shared" si="0"/>
        <v/>
      </c>
      <c r="CU4" s="79" t="str">
        <f t="shared" si="0"/>
        <v/>
      </c>
      <c r="CV4" s="79" t="str">
        <f t="shared" si="0"/>
        <v/>
      </c>
      <c r="CW4" s="79" t="str">
        <f t="shared" si="0"/>
        <v/>
      </c>
      <c r="CX4" s="79" t="str">
        <f t="shared" si="0"/>
        <v/>
      </c>
      <c r="CY4" s="79" t="str">
        <f t="shared" si="0"/>
        <v/>
      </c>
      <c r="CZ4" s="79" t="str">
        <f t="shared" si="0"/>
        <v/>
      </c>
      <c r="DA4" s="79" t="str">
        <f t="shared" si="0"/>
        <v/>
      </c>
      <c r="DB4" s="79" t="str">
        <f t="shared" si="0"/>
        <v/>
      </c>
      <c r="DC4" s="79" t="str">
        <f t="shared" si="0"/>
        <v/>
      </c>
      <c r="DD4" s="79" t="str">
        <f t="shared" si="0"/>
        <v/>
      </c>
      <c r="DE4"/>
      <c r="DF4" t="str">
        <f t="shared" ref="DF4" si="1">IF(AND(BD4="",BE4=""),"",SUBSTITUTE(SUBSTITUTE(SUBSTITUTE(SUBSTITUTE(SUBSTITUTE(SUBSTITUTE(SUBSTITUTE($BH$1,"#SYSTEME#",$A$1),"#DIM#",BD$1),"#TYPE#",$B4),"#LIGNE#",$A4),"#Q#",IF(BE4="",SUBSTITUTE(BD4,",","."),"null")),"#FORMULE#",IF(BE4="","null",CONCATENATE("'",BE4,"'"))),"#CTE#",IF(BF4="","null",CONCATENATE("'",BF4,"'"))))</f>
        <v/>
      </c>
    </row>
    <row r="5" spans="1:112" x14ac:dyDescent="0.3">
      <c r="A5" s="80">
        <f>VLOOKUP($C5,MATIERE!$B$2:$K$486,10,0)</f>
        <v>395</v>
      </c>
      <c r="B5" s="79" t="s">
        <v>327</v>
      </c>
      <c r="C5" s="79" t="s">
        <v>1304</v>
      </c>
      <c r="D5" s="79"/>
      <c r="E5" s="79"/>
      <c r="F5" s="81" t="s">
        <v>878</v>
      </c>
      <c r="G5" s="81" t="s">
        <v>1325</v>
      </c>
      <c r="I5" s="81" t="s">
        <v>878</v>
      </c>
      <c r="J5" s="81" t="s">
        <v>1325</v>
      </c>
      <c r="L5" s="81" t="s">
        <v>878</v>
      </c>
      <c r="M5" s="81" t="s">
        <v>1325</v>
      </c>
      <c r="O5" s="81" t="s">
        <v>878</v>
      </c>
      <c r="P5" s="81" t="s">
        <v>1325</v>
      </c>
      <c r="R5" s="81" t="s">
        <v>878</v>
      </c>
      <c r="S5" s="81" t="s">
        <v>1325</v>
      </c>
      <c r="U5" s="81" t="s">
        <v>878</v>
      </c>
      <c r="V5" s="81" t="s">
        <v>1325</v>
      </c>
      <c r="X5" s="81" t="s">
        <v>878</v>
      </c>
      <c r="Y5" s="81" t="s">
        <v>1325</v>
      </c>
      <c r="AA5" s="81" t="s">
        <v>878</v>
      </c>
      <c r="AB5" s="81" t="s">
        <v>1325</v>
      </c>
      <c r="AD5" s="81" t="s">
        <v>878</v>
      </c>
      <c r="AE5" s="81" t="s">
        <v>1325</v>
      </c>
      <c r="AG5" s="81" t="s">
        <v>878</v>
      </c>
      <c r="AH5" s="81" t="s">
        <v>1325</v>
      </c>
      <c r="AJ5" s="81" t="s">
        <v>878</v>
      </c>
      <c r="AK5" s="81" t="s">
        <v>1325</v>
      </c>
      <c r="BG5" s="79" t="str">
        <f t="shared" ref="BG5:BG26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(1,'FV9','MATIERE',395,null,'1*CTE1','Q_PVC',now());
</v>
      </c>
      <c r="BH5" s="79"/>
      <c r="BI5" s="79"/>
      <c r="BJ5" s="79" t="str">
        <f t="shared" ref="BJ5:BJ21" si="3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(2,'FV9','MATIERE',395,null,'1*CTE1','Q_PVC',now());
</v>
      </c>
      <c r="BK5" s="79"/>
      <c r="BL5" s="79"/>
      <c r="BM5" s="79" t="str">
        <f t="shared" ref="BM5:BM21" si="4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(3,'FV9','MATIERE',395,null,'1*CTE1','Q_PVC',now());
</v>
      </c>
      <c r="BN5" s="79"/>
      <c r="BO5" s="79"/>
      <c r="BP5" s="79" t="str">
        <f t="shared" ref="BP5:BP21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(4,'FV9','MATIERE',395,null,'1*CTE1','Q_PVC',now());
</v>
      </c>
      <c r="BQ5" s="79"/>
      <c r="BR5" s="79"/>
      <c r="BS5" s="79" t="str">
        <f t="shared" ref="BS5:BS21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(5,'FV9','MATIERE',395,null,'1*CTE1','Q_PVC',now());
</v>
      </c>
      <c r="BT5" s="79"/>
      <c r="BU5" s="79"/>
      <c r="BV5" s="79" t="str">
        <f t="shared" ref="BV5:BV21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(6,'FV9','MATIERE',395,null,'1*CTE1','Q_PVC',now());
</v>
      </c>
      <c r="BW5" s="79"/>
      <c r="BX5" s="79"/>
      <c r="BY5" s="79" t="str">
        <f t="shared" ref="BY5:BY21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(7,'FV9','MATIERE',395,null,'1*CTE1','Q_PVC',now());
</v>
      </c>
      <c r="BZ5" s="79"/>
      <c r="CA5" s="79"/>
      <c r="CB5" s="79" t="str">
        <f t="shared" ref="CB5:CB21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(8,'FV9','MATIERE',395,null,'1*CTE1','Q_PVC',now());
</v>
      </c>
      <c r="CC5" s="79"/>
      <c r="CD5" s="79"/>
      <c r="CE5" s="79" t="str">
        <f t="shared" ref="CE5:CE21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(9,'FV9','MATIERE',395,null,'1*CTE1','Q_PVC',now());
</v>
      </c>
      <c r="CF5" s="79"/>
      <c r="CG5" s="79"/>
      <c r="CH5" s="79" t="str">
        <f t="shared" ref="CH5:CH21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(10,'FV9','MATIERE',395,null,'1*CTE1','Q_PVC',now());
</v>
      </c>
      <c r="CI5" s="79"/>
      <c r="CJ5" s="79"/>
      <c r="CK5" s="79" t="str">
        <f t="shared" ref="CK5:CK21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(11,'FV9','MATIERE',395,null,'1*CTE1','Q_PVC',now());
</v>
      </c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</row>
    <row r="6" spans="1:112" x14ac:dyDescent="0.3">
      <c r="A6" s="80">
        <f>VLOOKUP($C6,MATIERE!$B$2:$K$486,10,0)</f>
        <v>396</v>
      </c>
      <c r="B6" s="79" t="s">
        <v>327</v>
      </c>
      <c r="C6" s="79" t="s">
        <v>1305</v>
      </c>
      <c r="D6" s="79"/>
      <c r="E6" s="79"/>
      <c r="F6" s="81" t="s">
        <v>1326</v>
      </c>
      <c r="G6" s="81" t="s">
        <v>821</v>
      </c>
      <c r="I6" s="81" t="s">
        <v>1326</v>
      </c>
      <c r="J6" s="81" t="s">
        <v>821</v>
      </c>
      <c r="L6" s="81" t="s">
        <v>1326</v>
      </c>
      <c r="M6" s="81" t="s">
        <v>821</v>
      </c>
      <c r="O6" s="81" t="s">
        <v>1326</v>
      </c>
      <c r="P6" s="81" t="s">
        <v>821</v>
      </c>
      <c r="R6" s="81" t="s">
        <v>1326</v>
      </c>
      <c r="S6" s="81" t="s">
        <v>821</v>
      </c>
      <c r="U6" s="81" t="s">
        <v>1326</v>
      </c>
      <c r="V6" s="81" t="s">
        <v>821</v>
      </c>
      <c r="X6" s="81" t="s">
        <v>1326</v>
      </c>
      <c r="Y6" s="81" t="s">
        <v>821</v>
      </c>
      <c r="AA6" s="81" t="s">
        <v>1326</v>
      </c>
      <c r="AB6" s="81" t="s">
        <v>821</v>
      </c>
      <c r="AD6" s="81" t="s">
        <v>1326</v>
      </c>
      <c r="AE6" s="81" t="s">
        <v>821</v>
      </c>
      <c r="AG6" s="81" t="s">
        <v>1326</v>
      </c>
      <c r="AH6" s="81" t="s">
        <v>821</v>
      </c>
      <c r="AJ6" s="81" t="s">
        <v>1326</v>
      </c>
      <c r="AK6" s="81" t="s">
        <v>821</v>
      </c>
      <c r="BG6" s="79" t="str">
        <f t="shared" si="2"/>
        <v xml:space="preserve">INSERT INTO SC_SystemeProduits(RefDimension,NomSysteme,typePresta,ligne,Quantite,formule,cte1,DateModif) values (1,'FV9','MATIERE',396,null,'1.2*CTE1','PERIMETRE',now());
</v>
      </c>
      <c r="BH6" s="79"/>
      <c r="BI6" s="79"/>
      <c r="BJ6" s="79" t="str">
        <f t="shared" si="3"/>
        <v xml:space="preserve">INSERT INTO SC_SystemeProduits(RefDimension,NomSysteme,typePresta,ligne,Quantite,formule,cte1,DateModif) values (2,'FV9','MATIERE',396,null,'1.2*CTE1','PERIMETRE',now());
</v>
      </c>
      <c r="BK6" s="79"/>
      <c r="BL6" s="79"/>
      <c r="BM6" s="79" t="str">
        <f t="shared" si="4"/>
        <v xml:space="preserve">INSERT INTO SC_SystemeProduits(RefDimension,NomSysteme,typePresta,ligne,Quantite,formule,cte1,DateModif) values (3,'FV9','MATIERE',396,null,'1.2*CTE1','PERIMETRE',now());
</v>
      </c>
      <c r="BN6" s="79"/>
      <c r="BO6" s="79"/>
      <c r="BP6" s="79" t="str">
        <f t="shared" si="5"/>
        <v xml:space="preserve">INSERT INTO SC_SystemeProduits(RefDimension,NomSysteme,typePresta,ligne,Quantite,formule,cte1,DateModif) values (4,'FV9','MATIERE',396,null,'1.2*CTE1','PERIMETRE',now());
</v>
      </c>
      <c r="BQ6" s="79"/>
      <c r="BR6" s="79"/>
      <c r="BS6" s="79" t="str">
        <f t="shared" si="6"/>
        <v xml:space="preserve">INSERT INTO SC_SystemeProduits(RefDimension,NomSysteme,typePresta,ligne,Quantite,formule,cte1,DateModif) values (5,'FV9','MATIERE',396,null,'1.2*CTE1','PERIMETRE',now());
</v>
      </c>
      <c r="BT6" s="79"/>
      <c r="BU6" s="79"/>
      <c r="BV6" s="79" t="str">
        <f t="shared" si="7"/>
        <v xml:space="preserve">INSERT INTO SC_SystemeProduits(RefDimension,NomSysteme,typePresta,ligne,Quantite,formule,cte1,DateModif) values (6,'FV9','MATIERE',396,null,'1.2*CTE1','PERIMETRE',now());
</v>
      </c>
      <c r="BW6" s="79"/>
      <c r="BX6" s="79"/>
      <c r="BY6" s="79" t="str">
        <f t="shared" si="8"/>
        <v xml:space="preserve">INSERT INTO SC_SystemeProduits(RefDimension,NomSysteme,typePresta,ligne,Quantite,formule,cte1,DateModif) values (7,'FV9','MATIERE',396,null,'1.2*CTE1','PERIMETRE',now());
</v>
      </c>
      <c r="BZ6" s="79"/>
      <c r="CA6" s="79"/>
      <c r="CB6" s="79" t="str">
        <f t="shared" si="9"/>
        <v xml:space="preserve">INSERT INTO SC_SystemeProduits(RefDimension,NomSysteme,typePresta,ligne,Quantite,formule,cte1,DateModif) values (8,'FV9','MATIERE',396,null,'1.2*CTE1','PERIMETRE',now());
</v>
      </c>
      <c r="CC6" s="79"/>
      <c r="CD6" s="79"/>
      <c r="CE6" s="79" t="str">
        <f t="shared" si="10"/>
        <v xml:space="preserve">INSERT INTO SC_SystemeProduits(RefDimension,NomSysteme,typePresta,ligne,Quantite,formule,cte1,DateModif) values (9,'FV9','MATIERE',396,null,'1.2*CTE1','PERIMETRE',now());
</v>
      </c>
      <c r="CF6" s="79"/>
      <c r="CG6" s="79"/>
      <c r="CH6" s="79" t="str">
        <f t="shared" si="11"/>
        <v xml:space="preserve">INSERT INTO SC_SystemeProduits(RefDimension,NomSysteme,typePresta,ligne,Quantite,formule,cte1,DateModif) values (10,'FV9','MATIERE',396,null,'1.2*CTE1','PERIMETRE',now());
</v>
      </c>
      <c r="CI6" s="79"/>
      <c r="CJ6" s="79"/>
      <c r="CK6" s="79" t="str">
        <f t="shared" si="12"/>
        <v xml:space="preserve">INSERT INTO SC_SystemeProduits(RefDimension,NomSysteme,typePresta,ligne,Quantite,formule,cte1,DateModif) values (11,'FV9','MATIERE',396,null,'1.2*CTE1','PERIMETRE',now());
</v>
      </c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</row>
    <row r="7" spans="1:112" x14ac:dyDescent="0.3">
      <c r="A7" s="80">
        <f>VLOOKUP($C7,MATIERE!$B$2:$K$486,10,0)</f>
        <v>276</v>
      </c>
      <c r="B7" s="79" t="s">
        <v>327</v>
      </c>
      <c r="C7" s="79" t="s">
        <v>683</v>
      </c>
      <c r="D7" s="79"/>
      <c r="E7" s="79"/>
      <c r="F7" s="81" t="s">
        <v>878</v>
      </c>
      <c r="G7" s="81" t="s">
        <v>1327</v>
      </c>
      <c r="I7" s="81" t="s">
        <v>878</v>
      </c>
      <c r="J7" s="81" t="s">
        <v>1327</v>
      </c>
      <c r="L7" s="81" t="s">
        <v>878</v>
      </c>
      <c r="M7" s="81" t="s">
        <v>1327</v>
      </c>
      <c r="O7" s="81" t="s">
        <v>878</v>
      </c>
      <c r="P7" s="81" t="s">
        <v>1327</v>
      </c>
      <c r="R7" s="81" t="s">
        <v>878</v>
      </c>
      <c r="S7" s="81" t="s">
        <v>1327</v>
      </c>
      <c r="U7" s="81" t="s">
        <v>878</v>
      </c>
      <c r="V7" s="81" t="s">
        <v>1327</v>
      </c>
      <c r="X7" s="81" t="s">
        <v>878</v>
      </c>
      <c r="Y7" s="81" t="s">
        <v>1327</v>
      </c>
      <c r="AA7" s="81" t="s">
        <v>878</v>
      </c>
      <c r="AB7" s="81" t="s">
        <v>1327</v>
      </c>
      <c r="AD7" s="81" t="s">
        <v>878</v>
      </c>
      <c r="AE7" s="81" t="s">
        <v>1327</v>
      </c>
      <c r="AG7" s="81" t="s">
        <v>878</v>
      </c>
      <c r="AH7" s="81" t="s">
        <v>1327</v>
      </c>
      <c r="AJ7" s="81" t="s">
        <v>878</v>
      </c>
      <c r="AK7" s="81" t="s">
        <v>1327</v>
      </c>
      <c r="BG7" s="79" t="str">
        <f t="shared" si="2"/>
        <v xml:space="preserve">INSERT INTO SC_SystemeProduits(RefDimension,NomSysteme,typePresta,ligne,Quantite,formule,cte1,DateModif) values (1,'FV9','MATIERE',276,null,'1*CTE1','Q_CORNIERES',now());
</v>
      </c>
      <c r="BH7" s="79"/>
      <c r="BI7" s="79"/>
      <c r="BJ7" s="79" t="str">
        <f t="shared" si="3"/>
        <v xml:space="preserve">INSERT INTO SC_SystemeProduits(RefDimension,NomSysteme,typePresta,ligne,Quantite,formule,cte1,DateModif) values (2,'FV9','MATIERE',276,null,'1*CTE1','Q_CORNIERES',now());
</v>
      </c>
      <c r="BK7" s="79"/>
      <c r="BL7" s="79"/>
      <c r="BM7" s="79" t="str">
        <f t="shared" si="4"/>
        <v xml:space="preserve">INSERT INTO SC_SystemeProduits(RefDimension,NomSysteme,typePresta,ligne,Quantite,formule,cte1,DateModif) values (3,'FV9','MATIERE',276,null,'1*CTE1','Q_CORNIERES',now());
</v>
      </c>
      <c r="BN7" s="79"/>
      <c r="BO7" s="79"/>
      <c r="BP7" s="79" t="str">
        <f t="shared" si="5"/>
        <v xml:space="preserve">INSERT INTO SC_SystemeProduits(RefDimension,NomSysteme,typePresta,ligne,Quantite,formule,cte1,DateModif) values (4,'FV9','MATIERE',276,null,'1*CTE1','Q_CORNIERES',now());
</v>
      </c>
      <c r="BQ7" s="79"/>
      <c r="BR7" s="79"/>
      <c r="BS7" s="79" t="str">
        <f t="shared" si="6"/>
        <v xml:space="preserve">INSERT INTO SC_SystemeProduits(RefDimension,NomSysteme,typePresta,ligne,Quantite,formule,cte1,DateModif) values (5,'FV9','MATIERE',276,null,'1*CTE1','Q_CORNIERES',now());
</v>
      </c>
      <c r="BT7" s="79"/>
      <c r="BU7" s="79"/>
      <c r="BV7" s="79" t="str">
        <f t="shared" si="7"/>
        <v xml:space="preserve">INSERT INTO SC_SystemeProduits(RefDimension,NomSysteme,typePresta,ligne,Quantite,formule,cte1,DateModif) values (6,'FV9','MATIERE',276,null,'1*CTE1','Q_CORNIERES',now());
</v>
      </c>
      <c r="BW7" s="79"/>
      <c r="BX7" s="79"/>
      <c r="BY7" s="79" t="str">
        <f t="shared" si="8"/>
        <v xml:space="preserve">INSERT INTO SC_SystemeProduits(RefDimension,NomSysteme,typePresta,ligne,Quantite,formule,cte1,DateModif) values (7,'FV9','MATIERE',276,null,'1*CTE1','Q_CORNIERES',now());
</v>
      </c>
      <c r="BZ7" s="79"/>
      <c r="CA7" s="79"/>
      <c r="CB7" s="79" t="str">
        <f t="shared" si="9"/>
        <v xml:space="preserve">INSERT INTO SC_SystemeProduits(RefDimension,NomSysteme,typePresta,ligne,Quantite,formule,cte1,DateModif) values (8,'FV9','MATIERE',276,null,'1*CTE1','Q_CORNIERES',now());
</v>
      </c>
      <c r="CC7" s="79"/>
      <c r="CD7" s="79"/>
      <c r="CE7" s="79" t="str">
        <f t="shared" si="10"/>
        <v xml:space="preserve">INSERT INTO SC_SystemeProduits(RefDimension,NomSysteme,typePresta,ligne,Quantite,formule,cte1,DateModif) values (9,'FV9','MATIERE',276,null,'1*CTE1','Q_CORNIERES',now());
</v>
      </c>
      <c r="CF7" s="79"/>
      <c r="CG7" s="79"/>
      <c r="CH7" s="79" t="str">
        <f t="shared" si="11"/>
        <v xml:space="preserve">INSERT INTO SC_SystemeProduits(RefDimension,NomSysteme,typePresta,ligne,Quantite,formule,cte1,DateModif) values (10,'FV9','MATIERE',276,null,'1*CTE1','Q_CORNIERES',now());
</v>
      </c>
      <c r="CI7" s="79"/>
      <c r="CJ7" s="79"/>
      <c r="CK7" s="79" t="str">
        <f t="shared" si="12"/>
        <v xml:space="preserve">INSERT INTO SC_SystemeProduits(RefDimension,NomSysteme,typePresta,ligne,Quantite,formule,cte1,DateModif) values (11,'FV9','MATIERE',276,null,'1*CTE1','Q_CORNIERES',now());
</v>
      </c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</row>
    <row r="8" spans="1:112" x14ac:dyDescent="0.3">
      <c r="A8" s="80">
        <f>VLOOKUP($C8,MATIERE!$B$2:$K$486,10,0)</f>
        <v>299</v>
      </c>
      <c r="B8" s="79" t="s">
        <v>327</v>
      </c>
      <c r="C8" s="79" t="s">
        <v>369</v>
      </c>
      <c r="D8" s="79"/>
      <c r="E8" s="79"/>
      <c r="F8" s="81" t="s">
        <v>855</v>
      </c>
      <c r="G8" s="81" t="s">
        <v>821</v>
      </c>
      <c r="I8" s="81" t="s">
        <v>855</v>
      </c>
      <c r="J8" s="81" t="s">
        <v>821</v>
      </c>
      <c r="L8" s="81" t="s">
        <v>855</v>
      </c>
      <c r="M8" s="81" t="s">
        <v>821</v>
      </c>
      <c r="O8" s="81" t="s">
        <v>855</v>
      </c>
      <c r="P8" s="81" t="s">
        <v>821</v>
      </c>
      <c r="R8" s="81" t="s">
        <v>855</v>
      </c>
      <c r="S8" s="81" t="s">
        <v>821</v>
      </c>
      <c r="U8" s="81" t="s">
        <v>855</v>
      </c>
      <c r="V8" s="81" t="s">
        <v>821</v>
      </c>
      <c r="X8" s="81" t="s">
        <v>855</v>
      </c>
      <c r="Y8" s="81" t="s">
        <v>821</v>
      </c>
      <c r="AA8" s="81" t="s">
        <v>855</v>
      </c>
      <c r="AB8" s="81" t="s">
        <v>821</v>
      </c>
      <c r="AD8" s="81" t="s">
        <v>855</v>
      </c>
      <c r="AE8" s="81" t="s">
        <v>821</v>
      </c>
      <c r="AG8" s="81" t="s">
        <v>855</v>
      </c>
      <c r="AH8" s="81" t="s">
        <v>821</v>
      </c>
      <c r="AJ8" s="81" t="s">
        <v>855</v>
      </c>
      <c r="AK8" s="81" t="s">
        <v>821</v>
      </c>
      <c r="BG8" s="79" t="str">
        <f t="shared" si="2"/>
        <v xml:space="preserve">INSERT INTO SC_SystemeProduits(RefDimension,NomSysteme,typePresta,ligne,Quantite,formule,cte1,DateModif) values (1,'FV9','MATIERE',299,null,'2*CTE1','PERIMETRE',now());
</v>
      </c>
      <c r="BH8" s="79"/>
      <c r="BI8" s="79"/>
      <c r="BJ8" s="79" t="str">
        <f t="shared" si="3"/>
        <v xml:space="preserve">INSERT INTO SC_SystemeProduits(RefDimension,NomSysteme,typePresta,ligne,Quantite,formule,cte1,DateModif) values (2,'FV9','MATIERE',299,null,'2*CTE1','PERIMETRE',now());
</v>
      </c>
      <c r="BK8" s="79"/>
      <c r="BL8" s="79"/>
      <c r="BM8" s="79" t="str">
        <f t="shared" si="4"/>
        <v xml:space="preserve">INSERT INTO SC_SystemeProduits(RefDimension,NomSysteme,typePresta,ligne,Quantite,formule,cte1,DateModif) values (3,'FV9','MATIERE',299,null,'2*CTE1','PERIMETRE',now());
</v>
      </c>
      <c r="BN8" s="79"/>
      <c r="BO8" s="79"/>
      <c r="BP8" s="79" t="str">
        <f t="shared" si="5"/>
        <v xml:space="preserve">INSERT INTO SC_SystemeProduits(RefDimension,NomSysteme,typePresta,ligne,Quantite,formule,cte1,DateModif) values (4,'FV9','MATIERE',299,null,'2*CTE1','PERIMETRE',now());
</v>
      </c>
      <c r="BQ8" s="79"/>
      <c r="BR8" s="79"/>
      <c r="BS8" s="79" t="str">
        <f t="shared" si="6"/>
        <v xml:space="preserve">INSERT INTO SC_SystemeProduits(RefDimension,NomSysteme,typePresta,ligne,Quantite,formule,cte1,DateModif) values (5,'FV9','MATIERE',299,null,'2*CTE1','PERIMETRE',now());
</v>
      </c>
      <c r="BT8" s="79"/>
      <c r="BU8" s="79"/>
      <c r="BV8" s="79" t="str">
        <f t="shared" si="7"/>
        <v xml:space="preserve">INSERT INTO SC_SystemeProduits(RefDimension,NomSysteme,typePresta,ligne,Quantite,formule,cte1,DateModif) values (6,'FV9','MATIERE',299,null,'2*CTE1','PERIMETRE',now());
</v>
      </c>
      <c r="BW8" s="79"/>
      <c r="BX8" s="79"/>
      <c r="BY8" s="79" t="str">
        <f t="shared" si="8"/>
        <v xml:space="preserve">INSERT INTO SC_SystemeProduits(RefDimension,NomSysteme,typePresta,ligne,Quantite,formule,cte1,DateModif) values (7,'FV9','MATIERE',299,null,'2*CTE1','PERIMETRE',now());
</v>
      </c>
      <c r="BZ8" s="79"/>
      <c r="CA8" s="79"/>
      <c r="CB8" s="79" t="str">
        <f t="shared" si="9"/>
        <v xml:space="preserve">INSERT INTO SC_SystemeProduits(RefDimension,NomSysteme,typePresta,ligne,Quantite,formule,cte1,DateModif) values (8,'FV9','MATIERE',299,null,'2*CTE1','PERIMETRE',now());
</v>
      </c>
      <c r="CC8" s="79"/>
      <c r="CD8" s="79"/>
      <c r="CE8" s="79" t="str">
        <f t="shared" si="10"/>
        <v xml:space="preserve">INSERT INTO SC_SystemeProduits(RefDimension,NomSysteme,typePresta,ligne,Quantite,formule,cte1,DateModif) values (9,'FV9','MATIERE',299,null,'2*CTE1','PERIMETRE',now());
</v>
      </c>
      <c r="CF8" s="79"/>
      <c r="CG8" s="79"/>
      <c r="CH8" s="79" t="str">
        <f t="shared" si="11"/>
        <v xml:space="preserve">INSERT INTO SC_SystemeProduits(RefDimension,NomSysteme,typePresta,ligne,Quantite,formule,cte1,DateModif) values (10,'FV9','MATIERE',299,null,'2*CTE1','PERIMETRE',now());
</v>
      </c>
      <c r="CI8" s="79"/>
      <c r="CJ8" s="79"/>
      <c r="CK8" s="79" t="str">
        <f t="shared" si="12"/>
        <v xml:space="preserve">INSERT INTO SC_SystemeProduits(RefDimension,NomSysteme,typePresta,ligne,Quantite,formule,cte1,DateModif) values (11,'FV9','MATIERE',299,null,'2*CTE1','PERIMETRE',now());
</v>
      </c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</row>
    <row r="9" spans="1:112" x14ac:dyDescent="0.3">
      <c r="A9" s="80">
        <f>VLOOKUP($C9,MATIERE!$B$2:$K$486,10,0)</f>
        <v>397</v>
      </c>
      <c r="B9" s="79" t="s">
        <v>327</v>
      </c>
      <c r="C9" s="79" t="s">
        <v>1306</v>
      </c>
      <c r="D9" s="79"/>
      <c r="E9" s="79"/>
      <c r="F9" s="81" t="s">
        <v>878</v>
      </c>
      <c r="G9" s="81" t="s">
        <v>1328</v>
      </c>
      <c r="I9" s="81" t="s">
        <v>878</v>
      </c>
      <c r="J9" s="81" t="s">
        <v>1328</v>
      </c>
      <c r="L9" s="81" t="s">
        <v>878</v>
      </c>
      <c r="M9" s="81" t="s">
        <v>1328</v>
      </c>
      <c r="O9" s="81" t="s">
        <v>878</v>
      </c>
      <c r="P9" s="81" t="s">
        <v>1328</v>
      </c>
      <c r="R9" s="81" t="s">
        <v>878</v>
      </c>
      <c r="S9" s="81" t="s">
        <v>1328</v>
      </c>
      <c r="U9" s="81" t="s">
        <v>878</v>
      </c>
      <c r="V9" s="81" t="s">
        <v>1328</v>
      </c>
      <c r="X9" s="81" t="s">
        <v>878</v>
      </c>
      <c r="Y9" s="81" t="s">
        <v>1328</v>
      </c>
      <c r="AA9" s="81" t="s">
        <v>878</v>
      </c>
      <c r="AB9" s="81" t="s">
        <v>1328</v>
      </c>
      <c r="AD9" s="81" t="s">
        <v>878</v>
      </c>
      <c r="AE9" s="81" t="s">
        <v>1328</v>
      </c>
      <c r="AG9" s="81" t="s">
        <v>878</v>
      </c>
      <c r="AH9" s="81" t="s">
        <v>1328</v>
      </c>
      <c r="AJ9" s="81" t="s">
        <v>878</v>
      </c>
      <c r="AK9" s="81" t="s">
        <v>1328</v>
      </c>
      <c r="BG9" s="79" t="str">
        <f t="shared" si="2"/>
        <v xml:space="preserve">INSERT INTO SC_SystemeProduits(RefDimension,NomSysteme,typePresta,ligne,Quantite,formule,cte1,DateModif) values (1,'FV9','MATIERE',397,null,'1*CTE1','Q_BOULONNAGE',now());
</v>
      </c>
      <c r="BH9" s="79"/>
      <c r="BI9" s="79"/>
      <c r="BJ9" s="79" t="str">
        <f t="shared" si="3"/>
        <v xml:space="preserve">INSERT INTO SC_SystemeProduits(RefDimension,NomSysteme,typePresta,ligne,Quantite,formule,cte1,DateModif) values (2,'FV9','MATIERE',397,null,'1*CTE1','Q_BOULONNAGE',now());
</v>
      </c>
      <c r="BK9" s="79"/>
      <c r="BL9" s="79"/>
      <c r="BM9" s="79" t="str">
        <f t="shared" si="4"/>
        <v xml:space="preserve">INSERT INTO SC_SystemeProduits(RefDimension,NomSysteme,typePresta,ligne,Quantite,formule,cte1,DateModif) values (3,'FV9','MATIERE',397,null,'1*CTE1','Q_BOULONNAGE',now());
</v>
      </c>
      <c r="BN9" s="79"/>
      <c r="BO9" s="79"/>
      <c r="BP9" s="79" t="str">
        <f t="shared" si="5"/>
        <v xml:space="preserve">INSERT INTO SC_SystemeProduits(RefDimension,NomSysteme,typePresta,ligne,Quantite,formule,cte1,DateModif) values (4,'FV9','MATIERE',397,null,'1*CTE1','Q_BOULONNAGE',now());
</v>
      </c>
      <c r="BQ9" s="79"/>
      <c r="BR9" s="79"/>
      <c r="BS9" s="79" t="str">
        <f t="shared" si="6"/>
        <v xml:space="preserve">INSERT INTO SC_SystemeProduits(RefDimension,NomSysteme,typePresta,ligne,Quantite,formule,cte1,DateModif) values (5,'FV9','MATIERE',397,null,'1*CTE1','Q_BOULONNAGE',now());
</v>
      </c>
      <c r="BT9" s="79"/>
      <c r="BU9" s="79"/>
      <c r="BV9" s="79" t="str">
        <f t="shared" si="7"/>
        <v xml:space="preserve">INSERT INTO SC_SystemeProduits(RefDimension,NomSysteme,typePresta,ligne,Quantite,formule,cte1,DateModif) values (6,'FV9','MATIERE',397,null,'1*CTE1','Q_BOULONNAGE',now());
</v>
      </c>
      <c r="BW9" s="79"/>
      <c r="BX9" s="79"/>
      <c r="BY9" s="79" t="str">
        <f t="shared" si="8"/>
        <v xml:space="preserve">INSERT INTO SC_SystemeProduits(RefDimension,NomSysteme,typePresta,ligne,Quantite,formule,cte1,DateModif) values (7,'FV9','MATIERE',397,null,'1*CTE1','Q_BOULONNAGE',now());
</v>
      </c>
      <c r="BZ9" s="79"/>
      <c r="CA9" s="79"/>
      <c r="CB9" s="79" t="str">
        <f t="shared" si="9"/>
        <v xml:space="preserve">INSERT INTO SC_SystemeProduits(RefDimension,NomSysteme,typePresta,ligne,Quantite,formule,cte1,DateModif) values (8,'FV9','MATIERE',397,null,'1*CTE1','Q_BOULONNAGE',now());
</v>
      </c>
      <c r="CC9" s="79"/>
      <c r="CD9" s="79"/>
      <c r="CE9" s="79" t="str">
        <f t="shared" si="10"/>
        <v xml:space="preserve">INSERT INTO SC_SystemeProduits(RefDimension,NomSysteme,typePresta,ligne,Quantite,formule,cte1,DateModif) values (9,'FV9','MATIERE',397,null,'1*CTE1','Q_BOULONNAGE',now());
</v>
      </c>
      <c r="CF9" s="79"/>
      <c r="CG9" s="79"/>
      <c r="CH9" s="79" t="str">
        <f t="shared" si="11"/>
        <v xml:space="preserve">INSERT INTO SC_SystemeProduits(RefDimension,NomSysteme,typePresta,ligne,Quantite,formule,cte1,DateModif) values (10,'FV9','MATIERE',397,null,'1*CTE1','Q_BOULONNAGE',now());
</v>
      </c>
      <c r="CI9" s="79"/>
      <c r="CJ9" s="79"/>
      <c r="CK9" s="79" t="str">
        <f t="shared" si="12"/>
        <v xml:space="preserve">INSERT INTO SC_SystemeProduits(RefDimension,NomSysteme,typePresta,ligne,Quantite,formule,cte1,DateModif) values (11,'FV9','MATIERE',397,null,'1*CTE1','Q_BOULONNAGE',now());
</v>
      </c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</row>
    <row r="10" spans="1:112" x14ac:dyDescent="0.3">
      <c r="A10" s="80">
        <f>VLOOKUP($C10,MATIERE!$B$2:$K$486,10,0)</f>
        <v>295</v>
      </c>
      <c r="B10" s="79" t="s">
        <v>327</v>
      </c>
      <c r="C10" s="79" t="s">
        <v>371</v>
      </c>
      <c r="D10" s="79"/>
      <c r="E10" s="79"/>
      <c r="F10" s="81" t="s">
        <v>878</v>
      </c>
      <c r="G10" s="81" t="s">
        <v>1329</v>
      </c>
      <c r="I10" s="81" t="s">
        <v>878</v>
      </c>
      <c r="J10" s="81" t="s">
        <v>1329</v>
      </c>
      <c r="L10" s="81" t="s">
        <v>878</v>
      </c>
      <c r="M10" s="81" t="s">
        <v>1329</v>
      </c>
      <c r="O10" s="81" t="s">
        <v>878</v>
      </c>
      <c r="P10" s="81" t="s">
        <v>1329</v>
      </c>
      <c r="R10" s="81" t="s">
        <v>878</v>
      </c>
      <c r="S10" s="81" t="s">
        <v>1329</v>
      </c>
      <c r="U10" s="81" t="s">
        <v>878</v>
      </c>
      <c r="V10" s="81" t="s">
        <v>1329</v>
      </c>
      <c r="X10" s="81" t="s">
        <v>878</v>
      </c>
      <c r="Y10" s="81" t="s">
        <v>1329</v>
      </c>
      <c r="AA10" s="81" t="s">
        <v>878</v>
      </c>
      <c r="AB10" s="81" t="s">
        <v>1329</v>
      </c>
      <c r="AD10" s="81" t="s">
        <v>878</v>
      </c>
      <c r="AE10" s="81" t="s">
        <v>1329</v>
      </c>
      <c r="AG10" s="81" t="s">
        <v>878</v>
      </c>
      <c r="AH10" s="81" t="s">
        <v>1329</v>
      </c>
      <c r="AJ10" s="81" t="s">
        <v>878</v>
      </c>
      <c r="AK10" s="81" t="s">
        <v>1329</v>
      </c>
      <c r="BG10" s="79" t="str">
        <f t="shared" si="2"/>
        <v xml:space="preserve">INSERT INTO SC_SystemeProduits(RefDimension,NomSysteme,typePresta,ligne,Quantite,formule,cte1,DateModif) values (1,'FV9','MATIERE',295,null,'1*CTE1','Q_PENTURE',now());
</v>
      </c>
      <c r="BH10" s="79"/>
      <c r="BI10" s="79"/>
      <c r="BJ10" s="79" t="str">
        <f t="shared" si="3"/>
        <v xml:space="preserve">INSERT INTO SC_SystemeProduits(RefDimension,NomSysteme,typePresta,ligne,Quantite,formule,cte1,DateModif) values (2,'FV9','MATIERE',295,null,'1*CTE1','Q_PENTURE',now());
</v>
      </c>
      <c r="BK10" s="79"/>
      <c r="BL10" s="79"/>
      <c r="BM10" s="79" t="str">
        <f t="shared" si="4"/>
        <v xml:space="preserve">INSERT INTO SC_SystemeProduits(RefDimension,NomSysteme,typePresta,ligne,Quantite,formule,cte1,DateModif) values (3,'FV9','MATIERE',295,null,'1*CTE1','Q_PENTURE',now());
</v>
      </c>
      <c r="BN10" s="79"/>
      <c r="BO10" s="79"/>
      <c r="BP10" s="79" t="str">
        <f t="shared" si="5"/>
        <v xml:space="preserve">INSERT INTO SC_SystemeProduits(RefDimension,NomSysteme,typePresta,ligne,Quantite,formule,cte1,DateModif) values (4,'FV9','MATIERE',295,null,'1*CTE1','Q_PENTURE',now());
</v>
      </c>
      <c r="BQ10" s="79"/>
      <c r="BR10" s="79"/>
      <c r="BS10" s="79" t="str">
        <f t="shared" si="6"/>
        <v xml:space="preserve">INSERT INTO SC_SystemeProduits(RefDimension,NomSysteme,typePresta,ligne,Quantite,formule,cte1,DateModif) values (5,'FV9','MATIERE',295,null,'1*CTE1','Q_PENTURE',now());
</v>
      </c>
      <c r="BT10" s="79"/>
      <c r="BU10" s="79"/>
      <c r="BV10" s="79" t="str">
        <f t="shared" si="7"/>
        <v xml:space="preserve">INSERT INTO SC_SystemeProduits(RefDimension,NomSysteme,typePresta,ligne,Quantite,formule,cte1,DateModif) values (6,'FV9','MATIERE',295,null,'1*CTE1','Q_PENTURE',now());
</v>
      </c>
      <c r="BW10" s="79"/>
      <c r="BX10" s="79"/>
      <c r="BY10" s="79" t="str">
        <f t="shared" si="8"/>
        <v xml:space="preserve">INSERT INTO SC_SystemeProduits(RefDimension,NomSysteme,typePresta,ligne,Quantite,formule,cte1,DateModif) values (7,'FV9','MATIERE',295,null,'1*CTE1','Q_PENTURE',now());
</v>
      </c>
      <c r="BZ10" s="79"/>
      <c r="CA10" s="79"/>
      <c r="CB10" s="79" t="str">
        <f t="shared" si="9"/>
        <v xml:space="preserve">INSERT INTO SC_SystemeProduits(RefDimension,NomSysteme,typePresta,ligne,Quantite,formule,cte1,DateModif) values (8,'FV9','MATIERE',295,null,'1*CTE1','Q_PENTURE',now());
</v>
      </c>
      <c r="CC10" s="79"/>
      <c r="CD10" s="79"/>
      <c r="CE10" s="79" t="str">
        <f t="shared" si="10"/>
        <v xml:space="preserve">INSERT INTO SC_SystemeProduits(RefDimension,NomSysteme,typePresta,ligne,Quantite,formule,cte1,DateModif) values (9,'FV9','MATIERE',295,null,'1*CTE1','Q_PENTURE',now());
</v>
      </c>
      <c r="CF10" s="79"/>
      <c r="CG10" s="79"/>
      <c r="CH10" s="79" t="str">
        <f t="shared" si="11"/>
        <v xml:space="preserve">INSERT INTO SC_SystemeProduits(RefDimension,NomSysteme,typePresta,ligne,Quantite,formule,cte1,DateModif) values (10,'FV9','MATIERE',295,null,'1*CTE1','Q_PENTURE',now());
</v>
      </c>
      <c r="CI10" s="79"/>
      <c r="CJ10" s="79"/>
      <c r="CK10" s="79" t="str">
        <f t="shared" si="12"/>
        <v xml:space="preserve">INSERT INTO SC_SystemeProduits(RefDimension,NomSysteme,typePresta,ligne,Quantite,formule,cte1,DateModif) values (11,'FV9','MATIERE',295,null,'1*CTE1','Q_PENTURE',now());
</v>
      </c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</row>
    <row r="11" spans="1:112" x14ac:dyDescent="0.3">
      <c r="A11" s="80"/>
      <c r="B11" s="79"/>
      <c r="C11" s="79"/>
      <c r="D11" s="79"/>
      <c r="E11" s="79"/>
      <c r="F11" s="81"/>
      <c r="G11" s="81"/>
      <c r="I11" s="81"/>
      <c r="J11" s="81"/>
      <c r="L11" s="81"/>
      <c r="M11" s="81"/>
      <c r="O11" s="81"/>
      <c r="P11" s="81"/>
      <c r="R11" s="81"/>
      <c r="S11" s="81"/>
      <c r="U11" s="81"/>
      <c r="V11" s="81"/>
      <c r="X11" s="81"/>
      <c r="Y11" s="81"/>
      <c r="AA11" s="81"/>
      <c r="AB11" s="81"/>
      <c r="AD11" s="81"/>
      <c r="AE11" s="81"/>
      <c r="AG11" s="81"/>
      <c r="AH11" s="81"/>
      <c r="AJ11" s="81"/>
      <c r="AK11" s="81"/>
      <c r="BG11" s="79" t="str">
        <f t="shared" si="2"/>
        <v/>
      </c>
      <c r="BH11" s="79"/>
      <c r="BI11" s="79"/>
      <c r="BJ11" s="79" t="str">
        <f t="shared" si="3"/>
        <v/>
      </c>
      <c r="BK11" s="79"/>
      <c r="BL11" s="79"/>
      <c r="BM11" s="79" t="str">
        <f t="shared" si="4"/>
        <v/>
      </c>
      <c r="BN11" s="79"/>
      <c r="BO11" s="79"/>
      <c r="BP11" s="79" t="str">
        <f t="shared" si="5"/>
        <v/>
      </c>
      <c r="BQ11" s="79"/>
      <c r="BR11" s="79"/>
      <c r="BS11" s="79" t="str">
        <f t="shared" si="6"/>
        <v/>
      </c>
      <c r="BT11" s="79"/>
      <c r="BU11" s="79"/>
      <c r="BV11" s="79" t="str">
        <f t="shared" si="7"/>
        <v/>
      </c>
      <c r="BW11" s="79"/>
      <c r="BX11" s="79"/>
      <c r="BY11" s="79" t="str">
        <f t="shared" si="8"/>
        <v/>
      </c>
      <c r="BZ11" s="79"/>
      <c r="CA11" s="79"/>
      <c r="CB11" s="79" t="str">
        <f t="shared" si="9"/>
        <v/>
      </c>
      <c r="CC11" s="79"/>
      <c r="CD11" s="79"/>
      <c r="CE11" s="79" t="str">
        <f t="shared" si="10"/>
        <v/>
      </c>
      <c r="CF11" s="79"/>
      <c r="CG11" s="79"/>
      <c r="CH11" s="79" t="str">
        <f t="shared" si="11"/>
        <v/>
      </c>
      <c r="CI11" s="79"/>
      <c r="CJ11" s="79"/>
      <c r="CK11" s="79" t="str">
        <f t="shared" si="12"/>
        <v/>
      </c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</row>
    <row r="12" spans="1:112" x14ac:dyDescent="0.3">
      <c r="A12" s="80">
        <f>VLOOKUP($C12,[4]ATELIER!$B$2:$K$400,10,0)</f>
        <v>14</v>
      </c>
      <c r="B12" s="79" t="s">
        <v>330</v>
      </c>
      <c r="C12" s="79" t="s">
        <v>35</v>
      </c>
      <c r="D12" s="79"/>
      <c r="E12" s="79"/>
      <c r="F12" s="81" t="s">
        <v>878</v>
      </c>
      <c r="G12" s="81" t="s">
        <v>1324</v>
      </c>
      <c r="I12" s="81" t="s">
        <v>878</v>
      </c>
      <c r="J12" s="81" t="s">
        <v>1324</v>
      </c>
      <c r="L12" s="81" t="s">
        <v>878</v>
      </c>
      <c r="M12" s="81" t="s">
        <v>1324</v>
      </c>
      <c r="O12" s="81" t="s">
        <v>878</v>
      </c>
      <c r="P12" s="81" t="s">
        <v>1324</v>
      </c>
      <c r="R12" s="81" t="s">
        <v>878</v>
      </c>
      <c r="S12" s="81" t="s">
        <v>1324</v>
      </c>
      <c r="U12" s="81" t="s">
        <v>878</v>
      </c>
      <c r="V12" s="81" t="s">
        <v>1324</v>
      </c>
      <c r="X12" s="81" t="s">
        <v>878</v>
      </c>
      <c r="Y12" s="81" t="s">
        <v>1324</v>
      </c>
      <c r="AA12" s="81" t="s">
        <v>878</v>
      </c>
      <c r="AB12" s="81" t="s">
        <v>1324</v>
      </c>
      <c r="AD12" s="81" t="s">
        <v>878</v>
      </c>
      <c r="AE12" s="81" t="s">
        <v>1324</v>
      </c>
      <c r="AG12" s="81" t="s">
        <v>878</v>
      </c>
      <c r="AH12" s="81" t="s">
        <v>1324</v>
      </c>
      <c r="AJ12" s="81" t="s">
        <v>878</v>
      </c>
      <c r="AK12" s="81" t="s">
        <v>1324</v>
      </c>
      <c r="BG12" s="79" t="str">
        <f t="shared" si="2"/>
        <v xml:space="preserve">INSERT INTO SC_SystemeProduits(RefDimension,NomSysteme,typePresta,ligne,Quantite,formule,cte1,DateModif) values (1,'FV9','MOA',14,null,'1*CTE1','Q_CHEVRON_PE',now());
</v>
      </c>
      <c r="BH12" s="79"/>
      <c r="BI12" s="79"/>
      <c r="BJ12" s="79" t="str">
        <f t="shared" si="3"/>
        <v xml:space="preserve">INSERT INTO SC_SystemeProduits(RefDimension,NomSysteme,typePresta,ligne,Quantite,formule,cte1,DateModif) values (2,'FV9','MOA',14,null,'1*CTE1','Q_CHEVRON_PE',now());
</v>
      </c>
      <c r="BK12" s="79"/>
      <c r="BL12" s="79"/>
      <c r="BM12" s="79" t="str">
        <f t="shared" si="4"/>
        <v xml:space="preserve">INSERT INTO SC_SystemeProduits(RefDimension,NomSysteme,typePresta,ligne,Quantite,formule,cte1,DateModif) values (3,'FV9','MOA',14,null,'1*CTE1','Q_CHEVRON_PE',now());
</v>
      </c>
      <c r="BN12" s="79"/>
      <c r="BO12" s="79"/>
      <c r="BP12" s="79" t="str">
        <f t="shared" si="5"/>
        <v xml:space="preserve">INSERT INTO SC_SystemeProduits(RefDimension,NomSysteme,typePresta,ligne,Quantite,formule,cte1,DateModif) values (4,'FV9','MOA',14,null,'1*CTE1','Q_CHEVRON_PE',now());
</v>
      </c>
      <c r="BQ12" s="79"/>
      <c r="BR12" s="79"/>
      <c r="BS12" s="79" t="str">
        <f t="shared" si="6"/>
        <v xml:space="preserve">INSERT INTO SC_SystemeProduits(RefDimension,NomSysteme,typePresta,ligne,Quantite,formule,cte1,DateModif) values (5,'FV9','MOA',14,null,'1*CTE1','Q_CHEVRON_PE',now());
</v>
      </c>
      <c r="BT12" s="79"/>
      <c r="BU12" s="79"/>
      <c r="BV12" s="79" t="str">
        <f t="shared" si="7"/>
        <v xml:space="preserve">INSERT INTO SC_SystemeProduits(RefDimension,NomSysteme,typePresta,ligne,Quantite,formule,cte1,DateModif) values (6,'FV9','MOA',14,null,'1*CTE1','Q_CHEVRON_PE',now());
</v>
      </c>
      <c r="BW12" s="79"/>
      <c r="BX12" s="79"/>
      <c r="BY12" s="79" t="str">
        <f t="shared" si="8"/>
        <v xml:space="preserve">INSERT INTO SC_SystemeProduits(RefDimension,NomSysteme,typePresta,ligne,Quantite,formule,cte1,DateModif) values (7,'FV9','MOA',14,null,'1*CTE1','Q_CHEVRON_PE',now());
</v>
      </c>
      <c r="BZ12" s="79"/>
      <c r="CA12" s="79"/>
      <c r="CB12" s="79" t="str">
        <f t="shared" si="9"/>
        <v xml:space="preserve">INSERT INTO SC_SystemeProduits(RefDimension,NomSysteme,typePresta,ligne,Quantite,formule,cte1,DateModif) values (8,'FV9','MOA',14,null,'1*CTE1','Q_CHEVRON_PE',now());
</v>
      </c>
      <c r="CC12" s="79"/>
      <c r="CD12" s="79"/>
      <c r="CE12" s="79" t="str">
        <f t="shared" si="10"/>
        <v xml:space="preserve">INSERT INTO SC_SystemeProduits(RefDimension,NomSysteme,typePresta,ligne,Quantite,formule,cte1,DateModif) values (9,'FV9','MOA',14,null,'1*CTE1','Q_CHEVRON_PE',now());
</v>
      </c>
      <c r="CF12" s="79"/>
      <c r="CG12" s="79"/>
      <c r="CH12" s="79" t="str">
        <f t="shared" si="11"/>
        <v xml:space="preserve">INSERT INTO SC_SystemeProduits(RefDimension,NomSysteme,typePresta,ligne,Quantite,formule,cte1,DateModif) values (10,'FV9','MOA',14,null,'1*CTE1','Q_CHEVRON_PE',now());
</v>
      </c>
      <c r="CI12" s="79"/>
      <c r="CJ12" s="79"/>
      <c r="CK12" s="79" t="str">
        <f t="shared" si="12"/>
        <v xml:space="preserve">INSERT INTO SC_SystemeProduits(RefDimension,NomSysteme,typePresta,ligne,Quantite,formule,cte1,DateModif) values (11,'FV9','MOA',14,null,'1*CTE1','Q_CHEVRON_PE',now());
</v>
      </c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</row>
    <row r="13" spans="1:112" x14ac:dyDescent="0.3">
      <c r="A13" s="80"/>
      <c r="B13" s="79"/>
      <c r="C13" s="79"/>
      <c r="D13" s="79"/>
      <c r="E13" s="79"/>
      <c r="F13" s="81"/>
      <c r="G13" s="81"/>
      <c r="I13" s="81"/>
      <c r="J13" s="81"/>
      <c r="L13" s="81"/>
      <c r="M13" s="81"/>
      <c r="O13" s="81"/>
      <c r="P13" s="81"/>
      <c r="R13" s="81"/>
      <c r="S13" s="81"/>
      <c r="U13" s="81"/>
      <c r="V13" s="81"/>
      <c r="X13" s="81"/>
      <c r="Y13" s="81"/>
      <c r="AA13" s="81"/>
      <c r="AB13" s="81"/>
      <c r="AD13" s="81"/>
      <c r="AE13" s="81"/>
      <c r="AG13" s="81"/>
      <c r="AH13" s="81"/>
      <c r="AJ13" s="81"/>
      <c r="AK13" s="81"/>
      <c r="BG13" s="79" t="str">
        <f t="shared" si="2"/>
        <v/>
      </c>
      <c r="BH13" s="79"/>
      <c r="BI13" s="79"/>
      <c r="BJ13" s="79" t="str">
        <f t="shared" si="3"/>
        <v/>
      </c>
      <c r="BK13" s="79"/>
      <c r="BL13" s="79"/>
      <c r="BM13" s="79" t="str">
        <f t="shared" si="4"/>
        <v/>
      </c>
      <c r="BN13" s="79"/>
      <c r="BO13" s="79"/>
      <c r="BP13" s="79" t="str">
        <f t="shared" si="5"/>
        <v/>
      </c>
      <c r="BQ13" s="79"/>
      <c r="BR13" s="79"/>
      <c r="BS13" s="79" t="str">
        <f t="shared" si="6"/>
        <v/>
      </c>
      <c r="BT13" s="79"/>
      <c r="BU13" s="79"/>
      <c r="BV13" s="79" t="str">
        <f t="shared" si="7"/>
        <v/>
      </c>
      <c r="BW13" s="79"/>
      <c r="BX13" s="79"/>
      <c r="BY13" s="79" t="str">
        <f t="shared" si="8"/>
        <v/>
      </c>
      <c r="BZ13" s="79"/>
      <c r="CA13" s="79"/>
      <c r="CB13" s="79" t="str">
        <f t="shared" si="9"/>
        <v/>
      </c>
      <c r="CC13" s="79"/>
      <c r="CD13" s="79"/>
      <c r="CE13" s="79" t="str">
        <f t="shared" si="10"/>
        <v/>
      </c>
      <c r="CF13" s="79"/>
      <c r="CG13" s="79"/>
      <c r="CH13" s="79" t="str">
        <f t="shared" si="11"/>
        <v/>
      </c>
      <c r="CI13" s="79"/>
      <c r="CJ13" s="79"/>
      <c r="CK13" s="79" t="str">
        <f t="shared" si="12"/>
        <v/>
      </c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</row>
    <row r="14" spans="1:112" x14ac:dyDescent="0.3">
      <c r="A14" s="80">
        <f>VLOOKUP($C14,[4]CHANTIER!$B$2:$K$500,10,0)</f>
        <v>87</v>
      </c>
      <c r="B14" s="79" t="s">
        <v>331</v>
      </c>
      <c r="C14" s="79" t="s">
        <v>1318</v>
      </c>
      <c r="D14" s="79"/>
      <c r="E14" s="79"/>
      <c r="F14" s="81" t="s">
        <v>1326</v>
      </c>
      <c r="G14" s="81" t="s">
        <v>821</v>
      </c>
      <c r="I14" s="81" t="s">
        <v>1326</v>
      </c>
      <c r="J14" s="81" t="s">
        <v>821</v>
      </c>
      <c r="L14" s="81" t="s">
        <v>1326</v>
      </c>
      <c r="M14" s="81" t="s">
        <v>821</v>
      </c>
      <c r="O14" s="81" t="s">
        <v>1326</v>
      </c>
      <c r="P14" s="81" t="s">
        <v>821</v>
      </c>
      <c r="R14" s="81" t="s">
        <v>1326</v>
      </c>
      <c r="S14" s="81" t="s">
        <v>821</v>
      </c>
      <c r="U14" s="81" t="s">
        <v>1326</v>
      </c>
      <c r="V14" s="81" t="s">
        <v>821</v>
      </c>
      <c r="X14" s="81" t="s">
        <v>1326</v>
      </c>
      <c r="Y14" s="81" t="s">
        <v>821</v>
      </c>
      <c r="AA14" s="81" t="s">
        <v>1326</v>
      </c>
      <c r="AB14" s="81" t="s">
        <v>821</v>
      </c>
      <c r="AD14" s="81" t="s">
        <v>1326</v>
      </c>
      <c r="AE14" s="81" t="s">
        <v>821</v>
      </c>
      <c r="AG14" s="81" t="s">
        <v>1326</v>
      </c>
      <c r="AH14" s="81" t="s">
        <v>821</v>
      </c>
      <c r="AJ14" s="81" t="s">
        <v>1326</v>
      </c>
      <c r="AK14" s="81" t="s">
        <v>821</v>
      </c>
      <c r="BG14" s="79" t="str">
        <f t="shared" si="2"/>
        <v xml:space="preserve">INSERT INTO SC_SystemeProduits(RefDimension,NomSysteme,typePresta,ligne,Quantite,formule,cte1,DateModif) values (1,'FV9','MOC',87,null,'1.2*CTE1','PERIMETRE',now());
</v>
      </c>
      <c r="BH14" s="79"/>
      <c r="BI14" s="79"/>
      <c r="BJ14" s="79" t="str">
        <f t="shared" si="3"/>
        <v xml:space="preserve">INSERT INTO SC_SystemeProduits(RefDimension,NomSysteme,typePresta,ligne,Quantite,formule,cte1,DateModif) values (2,'FV9','MOC',87,null,'1.2*CTE1','PERIMETRE',now());
</v>
      </c>
      <c r="BK14" s="79"/>
      <c r="BL14" s="79"/>
      <c r="BM14" s="79" t="str">
        <f t="shared" si="4"/>
        <v xml:space="preserve">INSERT INTO SC_SystemeProduits(RefDimension,NomSysteme,typePresta,ligne,Quantite,formule,cte1,DateModif) values (3,'FV9','MOC',87,null,'1.2*CTE1','PERIMETRE',now());
</v>
      </c>
      <c r="BN14" s="79"/>
      <c r="BO14" s="79"/>
      <c r="BP14" s="79" t="str">
        <f t="shared" si="5"/>
        <v xml:space="preserve">INSERT INTO SC_SystemeProduits(RefDimension,NomSysteme,typePresta,ligne,Quantite,formule,cte1,DateModif) values (4,'FV9','MOC',87,null,'1.2*CTE1','PERIMETRE',now());
</v>
      </c>
      <c r="BQ14" s="79"/>
      <c r="BR14" s="79"/>
      <c r="BS14" s="79" t="str">
        <f t="shared" si="6"/>
        <v xml:space="preserve">INSERT INTO SC_SystemeProduits(RefDimension,NomSysteme,typePresta,ligne,Quantite,formule,cte1,DateModif) values (5,'FV9','MOC',87,null,'1.2*CTE1','PERIMETRE',now());
</v>
      </c>
      <c r="BT14" s="79"/>
      <c r="BU14" s="79"/>
      <c r="BV14" s="79" t="str">
        <f t="shared" si="7"/>
        <v xml:space="preserve">INSERT INTO SC_SystemeProduits(RefDimension,NomSysteme,typePresta,ligne,Quantite,formule,cte1,DateModif) values (6,'FV9','MOC',87,null,'1.2*CTE1','PERIMETRE',now());
</v>
      </c>
      <c r="BW14" s="79"/>
      <c r="BX14" s="79"/>
      <c r="BY14" s="79" t="str">
        <f t="shared" si="8"/>
        <v xml:space="preserve">INSERT INTO SC_SystemeProduits(RefDimension,NomSysteme,typePresta,ligne,Quantite,formule,cte1,DateModif) values (7,'FV9','MOC',87,null,'1.2*CTE1','PERIMETRE',now());
</v>
      </c>
      <c r="BZ14" s="79"/>
      <c r="CA14" s="79"/>
      <c r="CB14" s="79" t="str">
        <f t="shared" si="9"/>
        <v xml:space="preserve">INSERT INTO SC_SystemeProduits(RefDimension,NomSysteme,typePresta,ligne,Quantite,formule,cte1,DateModif) values (8,'FV9','MOC',87,null,'1.2*CTE1','PERIMETRE',now());
</v>
      </c>
      <c r="CC14" s="79"/>
      <c r="CD14" s="79"/>
      <c r="CE14" s="79" t="str">
        <f t="shared" si="10"/>
        <v xml:space="preserve">INSERT INTO SC_SystemeProduits(RefDimension,NomSysteme,typePresta,ligne,Quantite,formule,cte1,DateModif) values (9,'FV9','MOC',87,null,'1.2*CTE1','PERIMETRE',now());
</v>
      </c>
      <c r="CF14" s="79"/>
      <c r="CG14" s="79"/>
      <c r="CH14" s="79" t="str">
        <f t="shared" si="11"/>
        <v xml:space="preserve">INSERT INTO SC_SystemeProduits(RefDimension,NomSysteme,typePresta,ligne,Quantite,formule,cte1,DateModif) values (10,'FV9','MOC',87,null,'1.2*CTE1','PERIMETRE',now());
</v>
      </c>
      <c r="CI14" s="79"/>
      <c r="CJ14" s="79"/>
      <c r="CK14" s="79" t="str">
        <f t="shared" si="12"/>
        <v xml:space="preserve">INSERT INTO SC_SystemeProduits(RefDimension,NomSysteme,typePresta,ligne,Quantite,formule,cte1,DateModif) values (11,'FV9','MOC',87,null,'1.2*CTE1','PERIMETRE',now());
</v>
      </c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</row>
    <row r="15" spans="1:112" x14ac:dyDescent="0.3">
      <c r="A15" s="80">
        <f>VLOOKUP($C15,[4]CHANTIER!$B$2:$K$500,10,0)</f>
        <v>83</v>
      </c>
      <c r="B15" s="79" t="s">
        <v>331</v>
      </c>
      <c r="C15" s="79" t="s">
        <v>1314</v>
      </c>
      <c r="D15" s="79"/>
      <c r="E15" s="79"/>
      <c r="F15" s="81" t="s">
        <v>878</v>
      </c>
      <c r="G15" s="81" t="s">
        <v>1325</v>
      </c>
      <c r="I15" s="81" t="s">
        <v>878</v>
      </c>
      <c r="J15" s="81" t="s">
        <v>1325</v>
      </c>
      <c r="L15" s="81" t="s">
        <v>878</v>
      </c>
      <c r="M15" s="81" t="s">
        <v>1325</v>
      </c>
      <c r="O15" s="81" t="s">
        <v>878</v>
      </c>
      <c r="P15" s="81" t="s">
        <v>1325</v>
      </c>
      <c r="R15" s="81" t="s">
        <v>878</v>
      </c>
      <c r="S15" s="81" t="s">
        <v>1325</v>
      </c>
      <c r="U15" s="81" t="s">
        <v>878</v>
      </c>
      <c r="V15" s="81" t="s">
        <v>1325</v>
      </c>
      <c r="X15" s="81" t="s">
        <v>878</v>
      </c>
      <c r="Y15" s="81" t="s">
        <v>1325</v>
      </c>
      <c r="AA15" s="81" t="s">
        <v>878</v>
      </c>
      <c r="AB15" s="81" t="s">
        <v>1325</v>
      </c>
      <c r="AD15" s="81" t="s">
        <v>878</v>
      </c>
      <c r="AE15" s="81" t="s">
        <v>1325</v>
      </c>
      <c r="AG15" s="81" t="s">
        <v>878</v>
      </c>
      <c r="AH15" s="81" t="s">
        <v>1325</v>
      </c>
      <c r="AJ15" s="81" t="s">
        <v>878</v>
      </c>
      <c r="AK15" s="81" t="s">
        <v>1325</v>
      </c>
      <c r="BG15" s="79" t="str">
        <f t="shared" si="2"/>
        <v xml:space="preserve">INSERT INTO SC_SystemeProduits(RefDimension,NomSysteme,typePresta,ligne,Quantite,formule,cte1,DateModif) values (1,'FV9','MOC',83,null,'1*CTE1','Q_PVC',now());
</v>
      </c>
      <c r="BH15" s="79"/>
      <c r="BI15" s="79"/>
      <c r="BJ15" s="79" t="str">
        <f t="shared" si="3"/>
        <v xml:space="preserve">INSERT INTO SC_SystemeProduits(RefDimension,NomSysteme,typePresta,ligne,Quantite,formule,cte1,DateModif) values (2,'FV9','MOC',83,null,'1*CTE1','Q_PVC',now());
</v>
      </c>
      <c r="BK15" s="79"/>
      <c r="BL15" s="79"/>
      <c r="BM15" s="79" t="str">
        <f t="shared" si="4"/>
        <v xml:space="preserve">INSERT INTO SC_SystemeProduits(RefDimension,NomSysteme,typePresta,ligne,Quantite,formule,cte1,DateModif) values (3,'FV9','MOC',83,null,'1*CTE1','Q_PVC',now());
</v>
      </c>
      <c r="BN15" s="79"/>
      <c r="BO15" s="79"/>
      <c r="BP15" s="79" t="str">
        <f t="shared" si="5"/>
        <v xml:space="preserve">INSERT INTO SC_SystemeProduits(RefDimension,NomSysteme,typePresta,ligne,Quantite,formule,cte1,DateModif) values (4,'FV9','MOC',83,null,'1*CTE1','Q_PVC',now());
</v>
      </c>
      <c r="BQ15" s="79"/>
      <c r="BR15" s="79"/>
      <c r="BS15" s="79" t="str">
        <f t="shared" si="6"/>
        <v xml:space="preserve">INSERT INTO SC_SystemeProduits(RefDimension,NomSysteme,typePresta,ligne,Quantite,formule,cte1,DateModif) values (5,'FV9','MOC',83,null,'1*CTE1','Q_PVC',now());
</v>
      </c>
      <c r="BT15" s="79"/>
      <c r="BU15" s="79"/>
      <c r="BV15" s="79" t="str">
        <f t="shared" si="7"/>
        <v xml:space="preserve">INSERT INTO SC_SystemeProduits(RefDimension,NomSysteme,typePresta,ligne,Quantite,formule,cte1,DateModif) values (6,'FV9','MOC',83,null,'1*CTE1','Q_PVC',now());
</v>
      </c>
      <c r="BW15" s="79"/>
      <c r="BX15" s="79"/>
      <c r="BY15" s="79" t="str">
        <f t="shared" si="8"/>
        <v xml:space="preserve">INSERT INTO SC_SystemeProduits(RefDimension,NomSysteme,typePresta,ligne,Quantite,formule,cte1,DateModif) values (7,'FV9','MOC',83,null,'1*CTE1','Q_PVC',now());
</v>
      </c>
      <c r="BZ15" s="79"/>
      <c r="CA15" s="79"/>
      <c r="CB15" s="79" t="str">
        <f t="shared" si="9"/>
        <v xml:space="preserve">INSERT INTO SC_SystemeProduits(RefDimension,NomSysteme,typePresta,ligne,Quantite,formule,cte1,DateModif) values (8,'FV9','MOC',83,null,'1*CTE1','Q_PVC',now());
</v>
      </c>
      <c r="CC15" s="79"/>
      <c r="CD15" s="79"/>
      <c r="CE15" s="79" t="str">
        <f t="shared" si="10"/>
        <v xml:space="preserve">INSERT INTO SC_SystemeProduits(RefDimension,NomSysteme,typePresta,ligne,Quantite,formule,cte1,DateModif) values (9,'FV9','MOC',83,null,'1*CTE1','Q_PVC',now());
</v>
      </c>
      <c r="CF15" s="79"/>
      <c r="CG15" s="79"/>
      <c r="CH15" s="79" t="str">
        <f t="shared" si="11"/>
        <v xml:space="preserve">INSERT INTO SC_SystemeProduits(RefDimension,NomSysteme,typePresta,ligne,Quantite,formule,cte1,DateModif) values (10,'FV9','MOC',83,null,'1*CTE1','Q_PVC',now());
</v>
      </c>
      <c r="CI15" s="79"/>
      <c r="CJ15" s="79"/>
      <c r="CK15" s="79" t="str">
        <f t="shared" si="12"/>
        <v xml:space="preserve">INSERT INTO SC_SystemeProduits(RefDimension,NomSysteme,typePresta,ligne,Quantite,formule,cte1,DateModif) values (11,'FV9','MOC',83,null,'1*CTE1','Q_PVC',now());
</v>
      </c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</row>
    <row r="16" spans="1:112" x14ac:dyDescent="0.3">
      <c r="A16" s="80">
        <f>VLOOKUP($C16,[4]CHANTIER!$B$2:$K$500,10,0)</f>
        <v>84</v>
      </c>
      <c r="B16" s="79" t="s">
        <v>331</v>
      </c>
      <c r="C16" s="79" t="s">
        <v>1315</v>
      </c>
      <c r="D16" s="79"/>
      <c r="E16" s="79"/>
      <c r="F16" s="81" t="s">
        <v>878</v>
      </c>
      <c r="G16" s="81" t="s">
        <v>1327</v>
      </c>
      <c r="I16" s="81" t="s">
        <v>878</v>
      </c>
      <c r="J16" s="81" t="s">
        <v>1327</v>
      </c>
      <c r="L16" s="81" t="s">
        <v>878</v>
      </c>
      <c r="M16" s="81" t="s">
        <v>1327</v>
      </c>
      <c r="O16" s="81" t="s">
        <v>878</v>
      </c>
      <c r="P16" s="81" t="s">
        <v>1327</v>
      </c>
      <c r="R16" s="81" t="s">
        <v>878</v>
      </c>
      <c r="S16" s="81" t="s">
        <v>1327</v>
      </c>
      <c r="U16" s="81" t="s">
        <v>878</v>
      </c>
      <c r="V16" s="81" t="s">
        <v>1327</v>
      </c>
      <c r="X16" s="81" t="s">
        <v>878</v>
      </c>
      <c r="Y16" s="81" t="s">
        <v>1327</v>
      </c>
      <c r="AA16" s="81" t="s">
        <v>878</v>
      </c>
      <c r="AB16" s="81" t="s">
        <v>1327</v>
      </c>
      <c r="AD16" s="81" t="s">
        <v>878</v>
      </c>
      <c r="AE16" s="81" t="s">
        <v>1327</v>
      </c>
      <c r="AG16" s="81" t="s">
        <v>878</v>
      </c>
      <c r="AH16" s="81" t="s">
        <v>1327</v>
      </c>
      <c r="AJ16" s="81" t="s">
        <v>878</v>
      </c>
      <c r="AK16" s="81" t="s">
        <v>1327</v>
      </c>
      <c r="BG16" s="79" t="str">
        <f t="shared" si="2"/>
        <v xml:space="preserve">INSERT INTO SC_SystemeProduits(RefDimension,NomSysteme,typePresta,ligne,Quantite,formule,cte1,DateModif) values (1,'FV9','MOC',84,null,'1*CTE1','Q_CORNIERES',now());
</v>
      </c>
      <c r="BH16" s="79"/>
      <c r="BI16" s="79"/>
      <c r="BJ16" s="79" t="str">
        <f t="shared" si="3"/>
        <v xml:space="preserve">INSERT INTO SC_SystemeProduits(RefDimension,NomSysteme,typePresta,ligne,Quantite,formule,cte1,DateModif) values (2,'FV9','MOC',84,null,'1*CTE1','Q_CORNIERES',now());
</v>
      </c>
      <c r="BK16" s="79"/>
      <c r="BL16" s="79"/>
      <c r="BM16" s="79" t="str">
        <f t="shared" si="4"/>
        <v xml:space="preserve">INSERT INTO SC_SystemeProduits(RefDimension,NomSysteme,typePresta,ligne,Quantite,formule,cte1,DateModif) values (3,'FV9','MOC',84,null,'1*CTE1','Q_CORNIERES',now());
</v>
      </c>
      <c r="BN16" s="79"/>
      <c r="BO16" s="79"/>
      <c r="BP16" s="79" t="str">
        <f t="shared" si="5"/>
        <v xml:space="preserve">INSERT INTO SC_SystemeProduits(RefDimension,NomSysteme,typePresta,ligne,Quantite,formule,cte1,DateModif) values (4,'FV9','MOC',84,null,'1*CTE1','Q_CORNIERES',now());
</v>
      </c>
      <c r="BQ16" s="79"/>
      <c r="BR16" s="79"/>
      <c r="BS16" s="79" t="str">
        <f t="shared" si="6"/>
        <v xml:space="preserve">INSERT INTO SC_SystemeProduits(RefDimension,NomSysteme,typePresta,ligne,Quantite,formule,cte1,DateModif) values (5,'FV9','MOC',84,null,'1*CTE1','Q_CORNIERES',now());
</v>
      </c>
      <c r="BT16" s="79"/>
      <c r="BU16" s="79"/>
      <c r="BV16" s="79" t="str">
        <f t="shared" si="7"/>
        <v xml:space="preserve">INSERT INTO SC_SystemeProduits(RefDimension,NomSysteme,typePresta,ligne,Quantite,formule,cte1,DateModif) values (6,'FV9','MOC',84,null,'1*CTE1','Q_CORNIERES',now());
</v>
      </c>
      <c r="BW16" s="79"/>
      <c r="BX16" s="79"/>
      <c r="BY16" s="79" t="str">
        <f t="shared" si="8"/>
        <v xml:space="preserve">INSERT INTO SC_SystemeProduits(RefDimension,NomSysteme,typePresta,ligne,Quantite,formule,cte1,DateModif) values (7,'FV9','MOC',84,null,'1*CTE1','Q_CORNIERES',now());
</v>
      </c>
      <c r="BZ16" s="79"/>
      <c r="CA16" s="79"/>
      <c r="CB16" s="79" t="str">
        <f t="shared" si="9"/>
        <v xml:space="preserve">INSERT INTO SC_SystemeProduits(RefDimension,NomSysteme,typePresta,ligne,Quantite,formule,cte1,DateModif) values (8,'FV9','MOC',84,null,'1*CTE1','Q_CORNIERES',now());
</v>
      </c>
      <c r="CC16" s="79"/>
      <c r="CD16" s="79"/>
      <c r="CE16" s="79" t="str">
        <f t="shared" si="10"/>
        <v xml:space="preserve">INSERT INTO SC_SystemeProduits(RefDimension,NomSysteme,typePresta,ligne,Quantite,formule,cte1,DateModif) values (9,'FV9','MOC',84,null,'1*CTE1','Q_CORNIERES',now());
</v>
      </c>
      <c r="CF16" s="79"/>
      <c r="CG16" s="79"/>
      <c r="CH16" s="79" t="str">
        <f t="shared" si="11"/>
        <v xml:space="preserve">INSERT INTO SC_SystemeProduits(RefDimension,NomSysteme,typePresta,ligne,Quantite,formule,cte1,DateModif) values (10,'FV9','MOC',84,null,'1*CTE1','Q_CORNIERES',now());
</v>
      </c>
      <c r="CI16" s="79"/>
      <c r="CJ16" s="79"/>
      <c r="CK16" s="79" t="str">
        <f t="shared" si="12"/>
        <v xml:space="preserve">INSERT INTO SC_SystemeProduits(RefDimension,NomSysteme,typePresta,ligne,Quantite,formule,cte1,DateModif) values (11,'FV9','MOC',84,null,'1*CTE1','Q_CORNIERES',now());
</v>
      </c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</row>
    <row r="17" spans="1:110" x14ac:dyDescent="0.3">
      <c r="A17" s="80">
        <f>VLOOKUP($C17,[4]CHANTIER!$B$2:$K$500,10,0)</f>
        <v>85</v>
      </c>
      <c r="B17" s="79" t="s">
        <v>331</v>
      </c>
      <c r="C17" s="79" t="s">
        <v>1316</v>
      </c>
      <c r="D17" s="79"/>
      <c r="E17" s="79"/>
      <c r="F17" s="81" t="s">
        <v>878</v>
      </c>
      <c r="G17" s="81" t="s">
        <v>1328</v>
      </c>
      <c r="I17" s="81" t="s">
        <v>878</v>
      </c>
      <c r="J17" s="81" t="s">
        <v>1328</v>
      </c>
      <c r="L17" s="81" t="s">
        <v>878</v>
      </c>
      <c r="M17" s="81" t="s">
        <v>1328</v>
      </c>
      <c r="O17" s="81" t="s">
        <v>878</v>
      </c>
      <c r="P17" s="81" t="s">
        <v>1328</v>
      </c>
      <c r="R17" s="81" t="s">
        <v>878</v>
      </c>
      <c r="S17" s="81" t="s">
        <v>1328</v>
      </c>
      <c r="U17" s="81" t="s">
        <v>878</v>
      </c>
      <c r="V17" s="81" t="s">
        <v>1328</v>
      </c>
      <c r="X17" s="81" t="s">
        <v>878</v>
      </c>
      <c r="Y17" s="81" t="s">
        <v>1328</v>
      </c>
      <c r="AA17" s="81" t="s">
        <v>878</v>
      </c>
      <c r="AB17" s="81" t="s">
        <v>1328</v>
      </c>
      <c r="AD17" s="81" t="s">
        <v>878</v>
      </c>
      <c r="AE17" s="81" t="s">
        <v>1328</v>
      </c>
      <c r="AG17" s="81" t="s">
        <v>878</v>
      </c>
      <c r="AH17" s="81" t="s">
        <v>1328</v>
      </c>
      <c r="AJ17" s="81" t="s">
        <v>878</v>
      </c>
      <c r="AK17" s="81" t="s">
        <v>1328</v>
      </c>
      <c r="BG17" s="79" t="str">
        <f t="shared" si="2"/>
        <v xml:space="preserve">INSERT INTO SC_SystemeProduits(RefDimension,NomSysteme,typePresta,ligne,Quantite,formule,cte1,DateModif) values (1,'FV9','MOC',85,null,'1*CTE1','Q_BOULONNAGE',now());
</v>
      </c>
      <c r="BH17" s="79"/>
      <c r="BI17" s="79"/>
      <c r="BJ17" s="79" t="str">
        <f t="shared" si="3"/>
        <v xml:space="preserve">INSERT INTO SC_SystemeProduits(RefDimension,NomSysteme,typePresta,ligne,Quantite,formule,cte1,DateModif) values (2,'FV9','MOC',85,null,'1*CTE1','Q_BOULONNAGE',now());
</v>
      </c>
      <c r="BK17" s="79"/>
      <c r="BL17" s="79"/>
      <c r="BM17" s="79" t="str">
        <f t="shared" si="4"/>
        <v xml:space="preserve">INSERT INTO SC_SystemeProduits(RefDimension,NomSysteme,typePresta,ligne,Quantite,formule,cte1,DateModif) values (3,'FV9','MOC',85,null,'1*CTE1','Q_BOULONNAGE',now());
</v>
      </c>
      <c r="BN17" s="79"/>
      <c r="BO17" s="79"/>
      <c r="BP17" s="79" t="str">
        <f t="shared" si="5"/>
        <v xml:space="preserve">INSERT INTO SC_SystemeProduits(RefDimension,NomSysteme,typePresta,ligne,Quantite,formule,cte1,DateModif) values (4,'FV9','MOC',85,null,'1*CTE1','Q_BOULONNAGE',now());
</v>
      </c>
      <c r="BQ17" s="79"/>
      <c r="BR17" s="79"/>
      <c r="BS17" s="79" t="str">
        <f t="shared" si="6"/>
        <v xml:space="preserve">INSERT INTO SC_SystemeProduits(RefDimension,NomSysteme,typePresta,ligne,Quantite,formule,cte1,DateModif) values (5,'FV9','MOC',85,null,'1*CTE1','Q_BOULONNAGE',now());
</v>
      </c>
      <c r="BT17" s="79"/>
      <c r="BU17" s="79"/>
      <c r="BV17" s="79" t="str">
        <f t="shared" si="7"/>
        <v xml:space="preserve">INSERT INTO SC_SystemeProduits(RefDimension,NomSysteme,typePresta,ligne,Quantite,formule,cte1,DateModif) values (6,'FV9','MOC',85,null,'1*CTE1','Q_BOULONNAGE',now());
</v>
      </c>
      <c r="BW17" s="79"/>
      <c r="BX17" s="79"/>
      <c r="BY17" s="79" t="str">
        <f t="shared" si="8"/>
        <v xml:space="preserve">INSERT INTO SC_SystemeProduits(RefDimension,NomSysteme,typePresta,ligne,Quantite,formule,cte1,DateModif) values (7,'FV9','MOC',85,null,'1*CTE1','Q_BOULONNAGE',now());
</v>
      </c>
      <c r="BZ17" s="79"/>
      <c r="CA17" s="79"/>
      <c r="CB17" s="79" t="str">
        <f t="shared" si="9"/>
        <v xml:space="preserve">INSERT INTO SC_SystemeProduits(RefDimension,NomSysteme,typePresta,ligne,Quantite,formule,cte1,DateModif) values (8,'FV9','MOC',85,null,'1*CTE1','Q_BOULONNAGE',now());
</v>
      </c>
      <c r="CC17" s="79"/>
      <c r="CD17" s="79"/>
      <c r="CE17" s="79" t="str">
        <f t="shared" si="10"/>
        <v xml:space="preserve">INSERT INTO SC_SystemeProduits(RefDimension,NomSysteme,typePresta,ligne,Quantite,formule,cte1,DateModif) values (9,'FV9','MOC',85,null,'1*CTE1','Q_BOULONNAGE',now());
</v>
      </c>
      <c r="CF17" s="79"/>
      <c r="CG17" s="79"/>
      <c r="CH17" s="79" t="str">
        <f t="shared" si="11"/>
        <v xml:space="preserve">INSERT INTO SC_SystemeProduits(RefDimension,NomSysteme,typePresta,ligne,Quantite,formule,cte1,DateModif) values (10,'FV9','MOC',85,null,'1*CTE1','Q_BOULONNAGE',now());
</v>
      </c>
      <c r="CI17" s="79"/>
      <c r="CJ17" s="79"/>
      <c r="CK17" s="79" t="str">
        <f t="shared" si="12"/>
        <v xml:space="preserve">INSERT INTO SC_SystemeProduits(RefDimension,NomSysteme,typePresta,ligne,Quantite,formule,cte1,DateModif) values (11,'FV9','MOC',85,null,'1*CTE1','Q_BOULONNAGE',now());
</v>
      </c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</row>
    <row r="18" spans="1:110" x14ac:dyDescent="0.3">
      <c r="A18" s="80">
        <f>VLOOKUP($C18,[4]CHANTIER!$B$2:$K$500,10,0)</f>
        <v>86</v>
      </c>
      <c r="B18" s="79" t="s">
        <v>331</v>
      </c>
      <c r="C18" s="79" t="s">
        <v>1317</v>
      </c>
      <c r="D18" s="79"/>
      <c r="E18" s="79"/>
      <c r="F18" s="81" t="s">
        <v>878</v>
      </c>
      <c r="G18" s="81" t="s">
        <v>1329</v>
      </c>
      <c r="I18" s="81" t="s">
        <v>878</v>
      </c>
      <c r="J18" s="81" t="s">
        <v>1329</v>
      </c>
      <c r="L18" s="81" t="s">
        <v>878</v>
      </c>
      <c r="M18" s="81" t="s">
        <v>1329</v>
      </c>
      <c r="O18" s="81" t="s">
        <v>878</v>
      </c>
      <c r="P18" s="81" t="s">
        <v>1329</v>
      </c>
      <c r="R18" s="81" t="s">
        <v>878</v>
      </c>
      <c r="S18" s="81" t="s">
        <v>1329</v>
      </c>
      <c r="U18" s="81" t="s">
        <v>878</v>
      </c>
      <c r="V18" s="81" t="s">
        <v>1329</v>
      </c>
      <c r="X18" s="81" t="s">
        <v>878</v>
      </c>
      <c r="Y18" s="81" t="s">
        <v>1329</v>
      </c>
      <c r="AA18" s="81" t="s">
        <v>878</v>
      </c>
      <c r="AB18" s="81" t="s">
        <v>1329</v>
      </c>
      <c r="AD18" s="81" t="s">
        <v>878</v>
      </c>
      <c r="AE18" s="81" t="s">
        <v>1329</v>
      </c>
      <c r="AG18" s="81" t="s">
        <v>878</v>
      </c>
      <c r="AH18" s="81" t="s">
        <v>1329</v>
      </c>
      <c r="AJ18" s="81" t="s">
        <v>878</v>
      </c>
      <c r="AK18" s="81" t="s">
        <v>1329</v>
      </c>
      <c r="BG18" s="79" t="str">
        <f t="shared" si="2"/>
        <v xml:space="preserve">INSERT INTO SC_SystemeProduits(RefDimension,NomSysteme,typePresta,ligne,Quantite,formule,cte1,DateModif) values (1,'FV9','MOC',86,null,'1*CTE1','Q_PENTURE',now());
</v>
      </c>
      <c r="BH18" s="79"/>
      <c r="BI18" s="79"/>
      <c r="BJ18" s="79" t="str">
        <f t="shared" si="3"/>
        <v xml:space="preserve">INSERT INTO SC_SystemeProduits(RefDimension,NomSysteme,typePresta,ligne,Quantite,formule,cte1,DateModif) values (2,'FV9','MOC',86,null,'1*CTE1','Q_PENTURE',now());
</v>
      </c>
      <c r="BK18" s="79"/>
      <c r="BL18" s="79"/>
      <c r="BM18" s="79" t="str">
        <f t="shared" si="4"/>
        <v xml:space="preserve">INSERT INTO SC_SystemeProduits(RefDimension,NomSysteme,typePresta,ligne,Quantite,formule,cte1,DateModif) values (3,'FV9','MOC',86,null,'1*CTE1','Q_PENTURE',now());
</v>
      </c>
      <c r="BN18" s="79"/>
      <c r="BO18" s="79"/>
      <c r="BP18" s="79" t="str">
        <f t="shared" si="5"/>
        <v xml:space="preserve">INSERT INTO SC_SystemeProduits(RefDimension,NomSysteme,typePresta,ligne,Quantite,formule,cte1,DateModif) values (4,'FV9','MOC',86,null,'1*CTE1','Q_PENTURE',now());
</v>
      </c>
      <c r="BQ18" s="79"/>
      <c r="BR18" s="79"/>
      <c r="BS18" s="79" t="str">
        <f t="shared" si="6"/>
        <v xml:space="preserve">INSERT INTO SC_SystemeProduits(RefDimension,NomSysteme,typePresta,ligne,Quantite,formule,cte1,DateModif) values (5,'FV9','MOC',86,null,'1*CTE1','Q_PENTURE',now());
</v>
      </c>
      <c r="BT18" s="79"/>
      <c r="BU18" s="79"/>
      <c r="BV18" s="79" t="str">
        <f t="shared" si="7"/>
        <v xml:space="preserve">INSERT INTO SC_SystemeProduits(RefDimension,NomSysteme,typePresta,ligne,Quantite,formule,cte1,DateModif) values (6,'FV9','MOC',86,null,'1*CTE1','Q_PENTURE',now());
</v>
      </c>
      <c r="BW18" s="79"/>
      <c r="BX18" s="79"/>
      <c r="BY18" s="79" t="str">
        <f t="shared" si="8"/>
        <v xml:space="preserve">INSERT INTO SC_SystemeProduits(RefDimension,NomSysteme,typePresta,ligne,Quantite,formule,cte1,DateModif) values (7,'FV9','MOC',86,null,'1*CTE1','Q_PENTURE',now());
</v>
      </c>
      <c r="BZ18" s="79"/>
      <c r="CA18" s="79"/>
      <c r="CB18" s="79" t="str">
        <f t="shared" si="9"/>
        <v xml:space="preserve">INSERT INTO SC_SystemeProduits(RefDimension,NomSysteme,typePresta,ligne,Quantite,formule,cte1,DateModif) values (8,'FV9','MOC',86,null,'1*CTE1','Q_PENTURE',now());
</v>
      </c>
      <c r="CC18" s="79"/>
      <c r="CD18" s="79"/>
      <c r="CE18" s="79" t="str">
        <f t="shared" si="10"/>
        <v xml:space="preserve">INSERT INTO SC_SystemeProduits(RefDimension,NomSysteme,typePresta,ligne,Quantite,formule,cte1,DateModif) values (9,'FV9','MOC',86,null,'1*CTE1','Q_PENTURE',now());
</v>
      </c>
      <c r="CF18" s="79"/>
      <c r="CG18" s="79"/>
      <c r="CH18" s="79" t="str">
        <f t="shared" si="11"/>
        <v xml:space="preserve">INSERT INTO SC_SystemeProduits(RefDimension,NomSysteme,typePresta,ligne,Quantite,formule,cte1,DateModif) values (10,'FV9','MOC',86,null,'1*CTE1','Q_PENTURE',now());
</v>
      </c>
      <c r="CI18" s="79"/>
      <c r="CJ18" s="79"/>
      <c r="CK18" s="79" t="str">
        <f t="shared" si="12"/>
        <v xml:space="preserve">INSERT INTO SC_SystemeProduits(RefDimension,NomSysteme,typePresta,ligne,Quantite,formule,cte1,DateModif) values (11,'FV9','MOC',86,null,'1*CTE1','Q_PENTURE',now());
</v>
      </c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</row>
    <row r="19" spans="1:110" x14ac:dyDescent="0.3">
      <c r="A19" s="80"/>
      <c r="B19" s="79"/>
      <c r="C19" s="79"/>
      <c r="D19" s="79"/>
      <c r="E19" s="79"/>
      <c r="F19" s="81"/>
      <c r="G19" s="81"/>
      <c r="I19" s="81"/>
      <c r="J19" s="81"/>
      <c r="L19" s="81"/>
      <c r="M19" s="81"/>
      <c r="O19" s="81"/>
      <c r="P19" s="81"/>
      <c r="R19" s="81"/>
      <c r="S19" s="81"/>
      <c r="U19" s="81"/>
      <c r="V19" s="81"/>
      <c r="X19" s="81"/>
      <c r="Y19" s="81"/>
      <c r="AA19" s="81"/>
      <c r="AB19" s="81"/>
      <c r="AD19" s="81"/>
      <c r="AE19" s="81"/>
      <c r="AG19" s="81"/>
      <c r="AH19" s="81"/>
      <c r="AJ19" s="81"/>
      <c r="AK19" s="81"/>
      <c r="BG19" s="79" t="str">
        <f t="shared" si="2"/>
        <v/>
      </c>
      <c r="BH19" s="79"/>
      <c r="BI19" s="79"/>
      <c r="BJ19" s="79" t="str">
        <f t="shared" si="3"/>
        <v/>
      </c>
      <c r="BK19" s="79"/>
      <c r="BL19" s="79"/>
      <c r="BM19" s="79" t="str">
        <f t="shared" si="4"/>
        <v/>
      </c>
      <c r="BN19" s="79"/>
      <c r="BO19" s="79"/>
      <c r="BP19" s="79" t="str">
        <f t="shared" si="5"/>
        <v/>
      </c>
      <c r="BQ19" s="79"/>
      <c r="BR19" s="79"/>
      <c r="BS19" s="79" t="str">
        <f t="shared" si="6"/>
        <v/>
      </c>
      <c r="BT19" s="79"/>
      <c r="BU19" s="79"/>
      <c r="BV19" s="79" t="str">
        <f t="shared" si="7"/>
        <v/>
      </c>
      <c r="BW19" s="79"/>
      <c r="BX19" s="79"/>
      <c r="BY19" s="79" t="str">
        <f t="shared" si="8"/>
        <v/>
      </c>
      <c r="BZ19" s="79"/>
      <c r="CA19" s="79"/>
      <c r="CB19" s="79" t="str">
        <f t="shared" si="9"/>
        <v/>
      </c>
      <c r="CC19" s="79"/>
      <c r="CD19" s="79"/>
      <c r="CE19" s="79" t="str">
        <f t="shared" si="10"/>
        <v/>
      </c>
      <c r="CF19" s="79"/>
      <c r="CG19" s="79"/>
      <c r="CH19" s="79" t="str">
        <f t="shared" si="11"/>
        <v/>
      </c>
      <c r="CI19" s="79"/>
      <c r="CJ19" s="79"/>
      <c r="CK19" s="79" t="str">
        <f t="shared" si="12"/>
        <v/>
      </c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</row>
    <row r="20" spans="1:110" x14ac:dyDescent="0.3">
      <c r="A20" s="80">
        <f>VLOOKUP($C20,[4]MINIPELLE!$B$2:$K$500,10,0)</f>
        <v>25</v>
      </c>
      <c r="B20" s="79" t="s">
        <v>332</v>
      </c>
      <c r="C20" s="79" t="s">
        <v>266</v>
      </c>
      <c r="D20" s="79"/>
      <c r="E20" s="79"/>
      <c r="F20" s="81" t="s">
        <v>878</v>
      </c>
      <c r="G20" s="81" t="s">
        <v>821</v>
      </c>
      <c r="I20" s="81" t="s">
        <v>878</v>
      </c>
      <c r="J20" s="81" t="s">
        <v>821</v>
      </c>
      <c r="L20" s="81" t="s">
        <v>878</v>
      </c>
      <c r="M20" s="81" t="s">
        <v>821</v>
      </c>
      <c r="O20" s="81" t="s">
        <v>878</v>
      </c>
      <c r="P20" s="81" t="s">
        <v>821</v>
      </c>
      <c r="R20" s="81" t="s">
        <v>878</v>
      </c>
      <c r="S20" s="81" t="s">
        <v>821</v>
      </c>
      <c r="U20" s="81" t="s">
        <v>878</v>
      </c>
      <c r="V20" s="81" t="s">
        <v>821</v>
      </c>
      <c r="X20" s="81" t="s">
        <v>878</v>
      </c>
      <c r="Y20" s="81" t="s">
        <v>821</v>
      </c>
      <c r="AA20" s="81" t="s">
        <v>878</v>
      </c>
      <c r="AB20" s="81" t="s">
        <v>821</v>
      </c>
      <c r="AD20" s="81" t="s">
        <v>878</v>
      </c>
      <c r="AE20" s="81" t="s">
        <v>821</v>
      </c>
      <c r="AG20" s="81" t="s">
        <v>878</v>
      </c>
      <c r="AH20" s="81" t="s">
        <v>821</v>
      </c>
      <c r="AJ20" s="81" t="s">
        <v>878</v>
      </c>
      <c r="AK20" s="81" t="s">
        <v>821</v>
      </c>
      <c r="BG20" s="79" t="str">
        <f t="shared" si="2"/>
        <v xml:space="preserve">INSERT INTO SC_SystemeProduits(RefDimension,NomSysteme,typePresta,ligne,Quantite,formule,cte1,DateModif) values (1,'FV9','MP',25,null,'1*CTE1','PERIMETRE',now());
</v>
      </c>
      <c r="BH20" s="79"/>
      <c r="BI20" s="79"/>
      <c r="BJ20" s="79" t="str">
        <f t="shared" si="3"/>
        <v xml:space="preserve">INSERT INTO SC_SystemeProduits(RefDimension,NomSysteme,typePresta,ligne,Quantite,formule,cte1,DateModif) values (2,'FV9','MP',25,null,'1*CTE1','PERIMETRE',now());
</v>
      </c>
      <c r="BK20" s="79"/>
      <c r="BL20" s="79"/>
      <c r="BM20" s="79" t="str">
        <f t="shared" si="4"/>
        <v xml:space="preserve">INSERT INTO SC_SystemeProduits(RefDimension,NomSysteme,typePresta,ligne,Quantite,formule,cte1,DateModif) values (3,'FV9','MP',25,null,'1*CTE1','PERIMETRE',now());
</v>
      </c>
      <c r="BN20" s="79"/>
      <c r="BO20" s="79"/>
      <c r="BP20" s="79" t="str">
        <f t="shared" si="5"/>
        <v xml:space="preserve">INSERT INTO SC_SystemeProduits(RefDimension,NomSysteme,typePresta,ligne,Quantite,formule,cte1,DateModif) values (4,'FV9','MP',25,null,'1*CTE1','PERIMETRE',now());
</v>
      </c>
      <c r="BQ20" s="79"/>
      <c r="BR20" s="79"/>
      <c r="BS20" s="79" t="str">
        <f t="shared" si="6"/>
        <v xml:space="preserve">INSERT INTO SC_SystemeProduits(RefDimension,NomSysteme,typePresta,ligne,Quantite,formule,cte1,DateModif) values (5,'FV9','MP',25,null,'1*CTE1','PERIMETRE',now());
</v>
      </c>
      <c r="BT20" s="79"/>
      <c r="BU20" s="79"/>
      <c r="BV20" s="79" t="str">
        <f t="shared" si="7"/>
        <v xml:space="preserve">INSERT INTO SC_SystemeProduits(RefDimension,NomSysteme,typePresta,ligne,Quantite,formule,cte1,DateModif) values (6,'FV9','MP',25,null,'1*CTE1','PERIMETRE',now());
</v>
      </c>
      <c r="BW20" s="79"/>
      <c r="BX20" s="79"/>
      <c r="BY20" s="79" t="str">
        <f t="shared" si="8"/>
        <v xml:space="preserve">INSERT INTO SC_SystemeProduits(RefDimension,NomSysteme,typePresta,ligne,Quantite,formule,cte1,DateModif) values (7,'FV9','MP',25,null,'1*CTE1','PERIMETRE',now());
</v>
      </c>
      <c r="BZ20" s="79"/>
      <c r="CA20" s="79"/>
      <c r="CB20" s="79" t="str">
        <f t="shared" si="9"/>
        <v xml:space="preserve">INSERT INTO SC_SystemeProduits(RefDimension,NomSysteme,typePresta,ligne,Quantite,formule,cte1,DateModif) values (8,'FV9','MP',25,null,'1*CTE1','PERIMETRE',now());
</v>
      </c>
      <c r="CC20" s="79"/>
      <c r="CD20" s="79"/>
      <c r="CE20" s="79" t="str">
        <f t="shared" si="10"/>
        <v xml:space="preserve">INSERT INTO SC_SystemeProduits(RefDimension,NomSysteme,typePresta,ligne,Quantite,formule,cte1,DateModif) values (9,'FV9','MP',25,null,'1*CTE1','PERIMETRE',now());
</v>
      </c>
      <c r="CF20" s="79"/>
      <c r="CG20" s="79"/>
      <c r="CH20" s="79" t="str">
        <f t="shared" si="11"/>
        <v xml:space="preserve">INSERT INTO SC_SystemeProduits(RefDimension,NomSysteme,typePresta,ligne,Quantite,formule,cte1,DateModif) values (10,'FV9','MP',25,null,'1*CTE1','PERIMETRE',now());
</v>
      </c>
      <c r="CI20" s="79"/>
      <c r="CJ20" s="79"/>
      <c r="CK20" s="79" t="str">
        <f t="shared" si="12"/>
        <v xml:space="preserve">INSERT INTO SC_SystemeProduits(RefDimension,NomSysteme,typePresta,ligne,Quantite,formule,cte1,DateModif) values (11,'FV9','MP',25,null,'1*CTE1','PERIMETRE',now());
</v>
      </c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</row>
    <row r="21" spans="1:110" x14ac:dyDescent="0.3">
      <c r="A21" s="80">
        <f>VLOOKUP($C21,[4]MINIPELLE!$B$2:$K$500,10,0)</f>
        <v>13</v>
      </c>
      <c r="B21" s="79" t="s">
        <v>332</v>
      </c>
      <c r="C21" s="79" t="s">
        <v>182</v>
      </c>
      <c r="D21" s="79"/>
      <c r="E21" s="79"/>
      <c r="F21" s="81" t="s">
        <v>1363</v>
      </c>
      <c r="G21" s="81" t="s">
        <v>904</v>
      </c>
      <c r="I21" s="81" t="s">
        <v>1363</v>
      </c>
      <c r="J21" s="81" t="s">
        <v>904</v>
      </c>
      <c r="L21" s="81" t="s">
        <v>1363</v>
      </c>
      <c r="M21" s="81" t="s">
        <v>904</v>
      </c>
      <c r="O21" s="81" t="s">
        <v>1363</v>
      </c>
      <c r="P21" s="81" t="s">
        <v>904</v>
      </c>
      <c r="R21" s="81" t="s">
        <v>1363</v>
      </c>
      <c r="S21" s="81" t="s">
        <v>904</v>
      </c>
      <c r="U21" s="81" t="s">
        <v>1363</v>
      </c>
      <c r="V21" s="81" t="s">
        <v>904</v>
      </c>
      <c r="X21" s="81" t="s">
        <v>1363</v>
      </c>
      <c r="Y21" s="81" t="s">
        <v>904</v>
      </c>
      <c r="AA21" s="81" t="s">
        <v>1363</v>
      </c>
      <c r="AB21" s="81" t="s">
        <v>904</v>
      </c>
      <c r="AD21" s="81" t="s">
        <v>1363</v>
      </c>
      <c r="AE21" s="81" t="s">
        <v>904</v>
      </c>
      <c r="AG21" s="81" t="s">
        <v>1363</v>
      </c>
      <c r="AH21" s="81" t="s">
        <v>904</v>
      </c>
      <c r="AJ21" s="81" t="s">
        <v>1363</v>
      </c>
      <c r="AK21" s="81" t="s">
        <v>904</v>
      </c>
      <c r="BG21" s="79" t="str">
        <f t="shared" si="2"/>
        <v xml:space="preserve">INSERT INTO SC_SystemeProduits(RefDimension,NomSysteme,typePresta,ligne,Quantite,formule,cte1,DateModif) values (1,'FV9','MP',13,null,'1.3*CTE1','SURFACE',now());
</v>
      </c>
      <c r="BH21" s="79"/>
      <c r="BI21" s="79"/>
      <c r="BJ21" s="79" t="str">
        <f t="shared" si="3"/>
        <v xml:space="preserve">INSERT INTO SC_SystemeProduits(RefDimension,NomSysteme,typePresta,ligne,Quantite,formule,cte1,DateModif) values (2,'FV9','MP',13,null,'1.3*CTE1','SURFACE',now());
</v>
      </c>
      <c r="BK21" s="79"/>
      <c r="BL21" s="79"/>
      <c r="BM21" s="79" t="str">
        <f t="shared" si="4"/>
        <v xml:space="preserve">INSERT INTO SC_SystemeProduits(RefDimension,NomSysteme,typePresta,ligne,Quantite,formule,cte1,DateModif) values (3,'FV9','MP',13,null,'1.3*CTE1','SURFACE',now());
</v>
      </c>
      <c r="BN21" s="79"/>
      <c r="BO21" s="79"/>
      <c r="BP21" s="79" t="str">
        <f t="shared" si="5"/>
        <v xml:space="preserve">INSERT INTO SC_SystemeProduits(RefDimension,NomSysteme,typePresta,ligne,Quantite,formule,cte1,DateModif) values (4,'FV9','MP',13,null,'1.3*CTE1','SURFACE',now());
</v>
      </c>
      <c r="BQ21" s="79"/>
      <c r="BR21" s="79"/>
      <c r="BS21" s="79" t="str">
        <f t="shared" si="6"/>
        <v xml:space="preserve">INSERT INTO SC_SystemeProduits(RefDimension,NomSysteme,typePresta,ligne,Quantite,formule,cte1,DateModif) values (5,'FV9','MP',13,null,'1.3*CTE1','SURFACE',now());
</v>
      </c>
      <c r="BT21" s="79"/>
      <c r="BU21" s="79"/>
      <c r="BV21" s="79" t="str">
        <f t="shared" si="7"/>
        <v xml:space="preserve">INSERT INTO SC_SystemeProduits(RefDimension,NomSysteme,typePresta,ligne,Quantite,formule,cte1,DateModif) values (6,'FV9','MP',13,null,'1.3*CTE1','SURFACE',now());
</v>
      </c>
      <c r="BW21" s="79"/>
      <c r="BX21" s="79"/>
      <c r="BY21" s="79" t="str">
        <f t="shared" si="8"/>
        <v xml:space="preserve">INSERT INTO SC_SystemeProduits(RefDimension,NomSysteme,typePresta,ligne,Quantite,formule,cte1,DateModif) values (7,'FV9','MP',13,null,'1.3*CTE1','SURFACE',now());
</v>
      </c>
      <c r="BZ21" s="79"/>
      <c r="CA21" s="79"/>
      <c r="CB21" s="79" t="str">
        <f t="shared" si="9"/>
        <v xml:space="preserve">INSERT INTO SC_SystemeProduits(RefDimension,NomSysteme,typePresta,ligne,Quantite,formule,cte1,DateModif) values (8,'FV9','MP',13,null,'1.3*CTE1','SURFACE',now());
</v>
      </c>
      <c r="CC21" s="79"/>
      <c r="CD21" s="79"/>
      <c r="CE21" s="79" t="str">
        <f t="shared" si="10"/>
        <v xml:space="preserve">INSERT INTO SC_SystemeProduits(RefDimension,NomSysteme,typePresta,ligne,Quantite,formule,cte1,DateModif) values (9,'FV9','MP',13,null,'1.3*CTE1','SURFACE',now());
</v>
      </c>
      <c r="CF21" s="79"/>
      <c r="CG21" s="79"/>
      <c r="CH21" s="79" t="str">
        <f t="shared" si="11"/>
        <v xml:space="preserve">INSERT INTO SC_SystemeProduits(RefDimension,NomSysteme,typePresta,ligne,Quantite,formule,cte1,DateModif) values (10,'FV9','MP',13,null,'1.3*CTE1','SURFACE',now());
</v>
      </c>
      <c r="CI21" s="79"/>
      <c r="CJ21" s="79"/>
      <c r="CK21" s="79" t="str">
        <f t="shared" si="12"/>
        <v xml:space="preserve">INSERT INTO SC_SystemeProduits(RefDimension,NomSysteme,typePresta,ligne,Quantite,formule,cte1,DateModif) values (11,'FV9','MP',13,null,'1.3*CTE1','SURFACE',now());
</v>
      </c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</row>
    <row r="22" spans="1:110" x14ac:dyDescent="0.3">
      <c r="BG22" s="79" t="str">
        <f t="shared" si="2"/>
        <v/>
      </c>
      <c r="BH22"/>
      <c r="BI22"/>
      <c r="BK22"/>
      <c r="BL22"/>
    </row>
    <row r="23" spans="1:110" x14ac:dyDescent="0.3">
      <c r="BG23" s="79" t="str">
        <f t="shared" si="2"/>
        <v/>
      </c>
      <c r="BH23"/>
      <c r="BI23"/>
      <c r="BK23"/>
      <c r="BL23"/>
    </row>
    <row r="24" spans="1:110" x14ac:dyDescent="0.3">
      <c r="BG24" s="79" t="str">
        <f t="shared" si="2"/>
        <v/>
      </c>
    </row>
    <row r="25" spans="1:110" x14ac:dyDescent="0.3">
      <c r="BG25" s="79" t="str">
        <f t="shared" si="2"/>
        <v/>
      </c>
    </row>
    <row r="26" spans="1:110" x14ac:dyDescent="0.3">
      <c r="BG26" s="79" t="str">
        <f t="shared" si="2"/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N117"/>
  <sheetViews>
    <sheetView topLeftCell="D52" workbookViewId="0">
      <selection activeCell="U74" sqref="U74"/>
    </sheetView>
  </sheetViews>
  <sheetFormatPr baseColWidth="10" defaultRowHeight="14.4" x14ac:dyDescent="0.3"/>
  <cols>
    <col min="2" max="2" width="25.6640625" customWidth="1"/>
    <col min="3" max="3" width="28" customWidth="1"/>
    <col min="5" max="19" width="5.5546875" customWidth="1"/>
    <col min="20" max="21" width="10.44140625" customWidth="1"/>
    <col min="22" max="22" width="5.5546875" customWidth="1"/>
    <col min="23" max="40" width="5.5546875" style="14" customWidth="1"/>
  </cols>
  <sheetData>
    <row r="1" spans="2:40" x14ac:dyDescent="0.3">
      <c r="D1" t="s">
        <v>329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3">
      <c r="C2" t="s">
        <v>275</v>
      </c>
      <c r="D2" t="s">
        <v>780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319</v>
      </c>
      <c r="O2" t="s">
        <v>320</v>
      </c>
      <c r="P2" t="s">
        <v>321</v>
      </c>
      <c r="Q2" t="s">
        <v>322</v>
      </c>
      <c r="R2">
        <v>16</v>
      </c>
      <c r="S2" t="s">
        <v>323</v>
      </c>
      <c r="T2" t="s">
        <v>324</v>
      </c>
      <c r="U2" t="s">
        <v>325</v>
      </c>
      <c r="V2" t="s">
        <v>326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319</v>
      </c>
      <c r="AG2" s="14" t="s">
        <v>320</v>
      </c>
      <c r="AH2" s="14" t="s">
        <v>321</v>
      </c>
      <c r="AI2" s="14" t="s">
        <v>322</v>
      </c>
      <c r="AJ2" s="14">
        <v>16</v>
      </c>
      <c r="AK2" s="14" t="s">
        <v>323</v>
      </c>
      <c r="AL2" s="14" t="s">
        <v>324</v>
      </c>
      <c r="AM2" s="14" t="s">
        <v>325</v>
      </c>
      <c r="AN2" s="14" t="s">
        <v>326</v>
      </c>
    </row>
    <row r="4" spans="2:40" x14ac:dyDescent="0.3">
      <c r="B4" t="s">
        <v>838</v>
      </c>
      <c r="C4" t="s">
        <v>781</v>
      </c>
      <c r="D4" t="s">
        <v>120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3">
      <c r="B5" t="s">
        <v>836</v>
      </c>
      <c r="C5" t="s">
        <v>781</v>
      </c>
      <c r="D5" t="s">
        <v>120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3">
      <c r="B6" t="s">
        <v>837</v>
      </c>
      <c r="C6" t="s">
        <v>781</v>
      </c>
      <c r="D6" t="s">
        <v>120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3">
      <c r="B7" t="s">
        <v>793</v>
      </c>
      <c r="C7" t="s">
        <v>782</v>
      </c>
      <c r="D7" t="s">
        <v>783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3">
      <c r="B8" t="s">
        <v>794</v>
      </c>
      <c r="C8" t="s">
        <v>784</v>
      </c>
      <c r="D8" t="s">
        <v>783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3">
      <c r="B9" t="s">
        <v>795</v>
      </c>
      <c r="C9" t="s">
        <v>785</v>
      </c>
      <c r="D9" t="s">
        <v>783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3">
      <c r="B10" t="s">
        <v>807</v>
      </c>
      <c r="C10" t="s">
        <v>786</v>
      </c>
      <c r="D10" t="s">
        <v>783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3">
      <c r="B11" t="s">
        <v>835</v>
      </c>
      <c r="C11" t="s">
        <v>787</v>
      </c>
      <c r="D11" t="s">
        <v>783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3">
      <c r="B12" t="s">
        <v>797</v>
      </c>
      <c r="C12" t="s">
        <v>788</v>
      </c>
      <c r="D12" t="s">
        <v>783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3">
      <c r="B13" t="s">
        <v>798</v>
      </c>
      <c r="C13" t="s">
        <v>789</v>
      </c>
      <c r="D13" t="s">
        <v>783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3">
      <c r="B14" t="s">
        <v>799</v>
      </c>
      <c r="C14" t="s">
        <v>790</v>
      </c>
      <c r="D14" t="s">
        <v>783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3">
      <c r="B15" t="s">
        <v>800</v>
      </c>
      <c r="C15" t="s">
        <v>791</v>
      </c>
      <c r="D15" t="s">
        <v>783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3">
      <c r="B16" t="s">
        <v>842</v>
      </c>
      <c r="C16" t="s">
        <v>792</v>
      </c>
      <c r="D16" t="s">
        <v>783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3">
      <c r="B17" t="s">
        <v>843</v>
      </c>
      <c r="C17" t="s">
        <v>840</v>
      </c>
      <c r="D17" t="s">
        <v>841</v>
      </c>
      <c r="E17" s="15">
        <v>1</v>
      </c>
      <c r="F17" s="15">
        <v>1</v>
      </c>
      <c r="G17" s="15">
        <v>1</v>
      </c>
      <c r="H17" s="16">
        <v>1</v>
      </c>
      <c r="I17" s="15">
        <v>3</v>
      </c>
      <c r="J17" s="16">
        <v>2</v>
      </c>
      <c r="K17" s="15">
        <v>3</v>
      </c>
      <c r="L17" s="15">
        <v>3</v>
      </c>
      <c r="M17" s="15">
        <v>4</v>
      </c>
      <c r="P17" s="15"/>
      <c r="R17" s="15"/>
      <c r="V17" s="15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3">
      <c r="B18" t="s">
        <v>848</v>
      </c>
      <c r="C18" t="s">
        <v>844</v>
      </c>
      <c r="D18" t="s">
        <v>841</v>
      </c>
      <c r="E18" s="15"/>
      <c r="F18" s="15"/>
      <c r="G18" s="15"/>
      <c r="H18" s="16"/>
      <c r="I18" s="15"/>
      <c r="J18" s="16"/>
      <c r="K18" s="15"/>
      <c r="L18" s="15"/>
      <c r="M18" s="15"/>
      <c r="N18" s="15">
        <v>6</v>
      </c>
      <c r="O18" s="15">
        <v>7</v>
      </c>
      <c r="P18" s="16"/>
      <c r="Q18" s="15">
        <v>6</v>
      </c>
      <c r="R18" s="15"/>
      <c r="S18" s="16"/>
      <c r="T18" s="15"/>
      <c r="U18" s="15"/>
      <c r="V18" s="16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3">
      <c r="B19" t="s">
        <v>849</v>
      </c>
      <c r="C19" t="s">
        <v>845</v>
      </c>
      <c r="D19" t="s">
        <v>841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4</v>
      </c>
      <c r="Q19" s="15"/>
      <c r="R19" s="15">
        <v>6</v>
      </c>
      <c r="S19" s="15">
        <v>6</v>
      </c>
      <c r="T19" s="15">
        <v>8</v>
      </c>
      <c r="U19" s="15">
        <v>9</v>
      </c>
      <c r="V19" s="15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3">
      <c r="B20" t="s">
        <v>850</v>
      </c>
      <c r="C20" t="s">
        <v>846</v>
      </c>
      <c r="D20" t="s">
        <v>783</v>
      </c>
      <c r="E20" s="17"/>
      <c r="F20" s="17">
        <v>3.06</v>
      </c>
      <c r="G20" s="17">
        <v>4.0599999999999996</v>
      </c>
      <c r="H20" s="17">
        <v>4.0599999999999996</v>
      </c>
      <c r="I20" s="17">
        <v>3.06</v>
      </c>
      <c r="J20" s="17">
        <v>4.0599999999999996</v>
      </c>
      <c r="K20" s="17">
        <v>4.0599999999999996</v>
      </c>
      <c r="L20" s="17">
        <v>4.0599999999999996</v>
      </c>
      <c r="M20" s="17">
        <v>4.0599999999999996</v>
      </c>
      <c r="N20" s="17">
        <v>3.03</v>
      </c>
      <c r="O20" s="17"/>
      <c r="P20" s="17">
        <v>4.03</v>
      </c>
      <c r="Q20" s="17">
        <v>3.53</v>
      </c>
      <c r="R20" s="17">
        <v>4.03</v>
      </c>
      <c r="S20" s="17">
        <v>4.03</v>
      </c>
      <c r="T20" s="17">
        <v>4.03</v>
      </c>
      <c r="U20" s="17">
        <v>4.03</v>
      </c>
      <c r="V20" s="17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3">
      <c r="B21" t="s">
        <v>851</v>
      </c>
      <c r="C21" t="s">
        <v>847</v>
      </c>
      <c r="D21" t="s">
        <v>783</v>
      </c>
      <c r="E21" s="19"/>
      <c r="F21" s="17">
        <v>2.4</v>
      </c>
      <c r="G21" s="17"/>
      <c r="H21" s="17">
        <v>2.5</v>
      </c>
      <c r="I21" s="17">
        <v>3</v>
      </c>
      <c r="J21" s="17"/>
      <c r="K21" s="17"/>
      <c r="L21" s="17"/>
      <c r="M21" s="17">
        <v>5.5</v>
      </c>
      <c r="N21" s="17">
        <v>7</v>
      </c>
      <c r="O21" s="17">
        <v>7</v>
      </c>
      <c r="P21" s="17"/>
      <c r="Q21" s="17"/>
      <c r="R21" s="17"/>
      <c r="S21" s="17"/>
      <c r="T21" s="17"/>
      <c r="U21" s="17"/>
      <c r="V21" s="17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3">
      <c r="C22" s="17"/>
      <c r="D22" s="18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4" t="str">
        <f t="shared" si="19"/>
        <v/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40" x14ac:dyDescent="0.3">
      <c r="B23" t="s">
        <v>910</v>
      </c>
      <c r="C23" t="s">
        <v>909</v>
      </c>
      <c r="E23" s="19"/>
      <c r="F23" s="17">
        <v>1</v>
      </c>
      <c r="G23" s="17"/>
      <c r="H23" s="17">
        <v>2</v>
      </c>
      <c r="I23" s="17">
        <v>2</v>
      </c>
      <c r="J23" s="17"/>
      <c r="K23" s="17"/>
      <c r="L23" s="17"/>
      <c r="M23" s="17">
        <v>4</v>
      </c>
      <c r="N23" s="17">
        <v>4</v>
      </c>
      <c r="O23" s="17">
        <v>4</v>
      </c>
      <c r="P23" s="17"/>
      <c r="Q23" s="17"/>
      <c r="R23" s="17"/>
      <c r="S23" s="17"/>
      <c r="T23" s="17"/>
      <c r="U23" s="17">
        <v>8</v>
      </c>
      <c r="V23" s="17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3">
      <c r="W24" s="14" t="str">
        <f t="shared" si="19"/>
        <v/>
      </c>
    </row>
    <row r="25" spans="1:40" x14ac:dyDescent="0.3">
      <c r="A25">
        <v>46</v>
      </c>
      <c r="B25" t="s">
        <v>1092</v>
      </c>
      <c r="C25" t="s">
        <v>1064</v>
      </c>
      <c r="D25" t="s">
        <v>47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3">
      <c r="A26">
        <v>47</v>
      </c>
      <c r="B26" t="s">
        <v>1093</v>
      </c>
      <c r="C26" t="s">
        <v>1065</v>
      </c>
      <c r="D26" t="s">
        <v>645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2</v>
      </c>
      <c r="P26">
        <v>2</v>
      </c>
      <c r="Q26">
        <v>4</v>
      </c>
      <c r="R26">
        <v>4</v>
      </c>
      <c r="S26">
        <v>4</v>
      </c>
      <c r="T26">
        <v>4</v>
      </c>
      <c r="U26">
        <v>4</v>
      </c>
      <c r="V26">
        <v>2</v>
      </c>
      <c r="W26" s="14" t="str">
        <f t="shared" si="19"/>
        <v xml:space="preserve">INSERT INTO SC_Constantes(RefDimension,Nom,Valeur,DateModif) values (1,'REL_COUDES90DN50_FV',2,now());
</v>
      </c>
      <c r="X26" s="14" t="str">
        <f t="shared" si="37"/>
        <v xml:space="preserve">INSERT INTO SC_Constantes(RefDimension,Nom,Valeur,DateModif) values (2,'REL_COUDES90DN50_FV',2,now());
</v>
      </c>
      <c r="Y26" s="14" t="str">
        <f t="shared" si="38"/>
        <v xml:space="preserve">INSERT INTO SC_Constantes(RefDimension,Nom,Valeur,DateModif) values (3,'REL_COUDES90DN50_FV',2,now());
</v>
      </c>
      <c r="Z26" s="14" t="str">
        <f t="shared" si="39"/>
        <v xml:space="preserve">INSERT INTO SC_Constantes(RefDimension,Nom,Valeur,DateModif) values (4,'REL_COUDES90DN50_FV',2,now());
</v>
      </c>
      <c r="AA26" s="14" t="str">
        <f t="shared" si="40"/>
        <v xml:space="preserve">INSERT INTO SC_Constantes(RefDimension,Nom,Valeur,DateModif) values (5,'REL_COUDES90DN50_FV',2,now());
</v>
      </c>
      <c r="AB26" s="14" t="str">
        <f t="shared" si="41"/>
        <v xml:space="preserve">INSERT INTO SC_Constantes(RefDimension,Nom,Valeur,DateModif) values (6,'REL_COUDES90DN50_FV',2,now());
</v>
      </c>
      <c r="AC26" s="14" t="str">
        <f t="shared" si="42"/>
        <v xml:space="preserve">INSERT INTO SC_Constantes(RefDimension,Nom,Valeur,DateModif) values (7,'REL_COUDES90DN50_FV',2,now());
</v>
      </c>
      <c r="AD26" s="14" t="str">
        <f t="shared" si="43"/>
        <v xml:space="preserve">INSERT INTO SC_Constantes(RefDimension,Nom,Valeur,DateModif) values (8,'REL_COUDES90DN50_FV',2,now());
</v>
      </c>
      <c r="AE26" s="14" t="str">
        <f t="shared" si="44"/>
        <v xml:space="preserve">INSERT INTO SC_Constantes(RefDimension,Nom,Valeur,DateModif) values (9,'REL_COUDES90DN50_FV',2,now());
</v>
      </c>
      <c r="AF26" s="14" t="str">
        <f t="shared" si="45"/>
        <v xml:space="preserve">INSERT INTO SC_Constantes(RefDimension,Nom,Valeur,DateModif) values (10,'REL_COUDES90DN50_FV',4,now());
</v>
      </c>
      <c r="AG26" s="14" t="str">
        <f t="shared" si="46"/>
        <v xml:space="preserve">INSERT INTO SC_Constantes(RefDimension,Nom,Valeur,DateModif) values (11,'REL_COUDES90DN50_FV',2,now());
</v>
      </c>
      <c r="AH26" s="14" t="str">
        <f t="shared" si="47"/>
        <v xml:space="preserve">INSERT INTO SC_Constantes(RefDimension,Nom,Valeur,DateModif) values (12,'REL_COUDES90DN50_FV',2,now());
</v>
      </c>
      <c r="AI26" s="14" t="str">
        <f t="shared" si="48"/>
        <v xml:space="preserve">INSERT INTO SC_Constantes(RefDimension,Nom,Valeur,DateModif) values (13,'REL_COUDES90DN50_FV',4,now());
</v>
      </c>
      <c r="AJ26" s="14" t="str">
        <f t="shared" si="49"/>
        <v xml:space="preserve">INSERT INTO SC_Constantes(RefDimension,Nom,Valeur,DateModif) values (14,'REL_COUDES90DN50_FV',4,now());
</v>
      </c>
      <c r="AK26" s="14" t="str">
        <f t="shared" si="50"/>
        <v xml:space="preserve">INSERT INTO SC_Constantes(RefDimension,Nom,Valeur,DateModif) values (15,'REL_COUDES90DN50_FV',4,now());
</v>
      </c>
      <c r="AL26" s="14" t="str">
        <f t="shared" si="51"/>
        <v xml:space="preserve">INSERT INTO SC_Constantes(RefDimension,Nom,Valeur,DateModif) values (16,'REL_COUDES90DN50_FV',4,now());
</v>
      </c>
      <c r="AM26" s="14" t="str">
        <f t="shared" si="52"/>
        <v xml:space="preserve">INSERT INTO SC_Constantes(RefDimension,Nom,Valeur,DateModif) values (17,'REL_COUDES90DN50_FV',4,now());
</v>
      </c>
      <c r="AN26" s="14" t="str">
        <f t="shared" si="53"/>
        <v xml:space="preserve">INSERT INTO SC_Constantes(RefDimension,Nom,Valeur,DateModif) values (18,'REL_COUDES90DN50_FV',2,now());
</v>
      </c>
    </row>
    <row r="27" spans="1:40" x14ac:dyDescent="0.3">
      <c r="A27">
        <v>48</v>
      </c>
      <c r="B27" t="s">
        <v>1094</v>
      </c>
      <c r="C27" t="s">
        <v>1066</v>
      </c>
      <c r="D27" t="s">
        <v>645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3">
      <c r="A28">
        <v>49</v>
      </c>
      <c r="B28" t="s">
        <v>1095</v>
      </c>
      <c r="C28" t="s">
        <v>1067</v>
      </c>
      <c r="D28" t="s">
        <v>645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3">
      <c r="A29">
        <v>50</v>
      </c>
      <c r="B29" t="s">
        <v>1096</v>
      </c>
      <c r="C29" t="s">
        <v>1068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3">
      <c r="A30">
        <v>51</v>
      </c>
      <c r="B30" t="s">
        <v>1097</v>
      </c>
      <c r="C30" t="s">
        <v>1069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3">
      <c r="A31">
        <v>52</v>
      </c>
      <c r="B31" t="s">
        <v>1098</v>
      </c>
      <c r="C31" t="s">
        <v>1070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3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3">
      <c r="A33">
        <v>55</v>
      </c>
      <c r="B33" t="s">
        <v>1099</v>
      </c>
      <c r="C33" t="s">
        <v>1064</v>
      </c>
      <c r="D33" t="s">
        <v>47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3">
      <c r="A34">
        <v>56</v>
      </c>
      <c r="B34" t="s">
        <v>1100</v>
      </c>
      <c r="C34" t="s">
        <v>1065</v>
      </c>
      <c r="D34" t="s">
        <v>645</v>
      </c>
      <c r="F34">
        <v>2</v>
      </c>
      <c r="H34">
        <v>2</v>
      </c>
      <c r="I34">
        <v>2</v>
      </c>
      <c r="M34">
        <v>2</v>
      </c>
      <c r="N34">
        <v>2</v>
      </c>
      <c r="O34">
        <v>2</v>
      </c>
      <c r="U34">
        <v>2</v>
      </c>
      <c r="V34">
        <v>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(2,'RELBAC_COUDES90DN50_FVBAC',2,now());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(4,'RELBAC_COUDES90DN50_FVBAC',2,now());
</v>
      </c>
      <c r="AA34" s="14" t="str">
        <f t="shared" si="40"/>
        <v xml:space="preserve">INSERT INTO SC_Constantes(RefDimension,Nom,Valeur,DateModif) values (5,'RELBAC_COUDES90DN50_FVBAC',2,now());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(9,'RELBAC_COUDES90DN50_FVBAC',2,now());
</v>
      </c>
      <c r="AF34" s="14" t="str">
        <f t="shared" si="45"/>
        <v xml:space="preserve">INSERT INTO SC_Constantes(RefDimension,Nom,Valeur,DateModif) values (10,'RELBAC_COUDES90DN50_FVBAC',2,now());
</v>
      </c>
      <c r="AG34" s="14" t="str">
        <f t="shared" si="46"/>
        <v xml:space="preserve">INSERT INTO SC_Constantes(RefDimension,Nom,Valeur,DateModif) values (11,'RELBAC_COUDES90DN50_FVBAC',2,now());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(17,'RELBAC_COUDES90DN50_FVBAC',2,now());
</v>
      </c>
      <c r="AN34" s="14" t="str">
        <f t="shared" si="53"/>
        <v xml:space="preserve">INSERT INTO SC_Constantes(RefDimension,Nom,Valeur,DateModif) values (18,'RELBAC_COUDES90DN50_FVBAC',2,now());
</v>
      </c>
    </row>
    <row r="35" spans="1:40" x14ac:dyDescent="0.3">
      <c r="A35">
        <v>57</v>
      </c>
      <c r="B35" t="s">
        <v>1101</v>
      </c>
      <c r="C35" t="s">
        <v>1075</v>
      </c>
      <c r="D35" t="s">
        <v>645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3">
      <c r="A36">
        <v>58</v>
      </c>
      <c r="B36" t="s">
        <v>1102</v>
      </c>
      <c r="C36" t="s">
        <v>1067</v>
      </c>
      <c r="D36" t="s">
        <v>645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3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3">
      <c r="A38">
        <v>61</v>
      </c>
      <c r="B38" t="s">
        <v>1107</v>
      </c>
      <c r="C38" t="s">
        <v>1079</v>
      </c>
      <c r="D38" t="s">
        <v>47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3">
      <c r="A39">
        <v>62</v>
      </c>
      <c r="B39" t="s">
        <v>1108</v>
      </c>
      <c r="C39" t="s">
        <v>1080</v>
      </c>
      <c r="D39" t="s">
        <v>645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3">
      <c r="A40">
        <v>63</v>
      </c>
      <c r="B40" t="s">
        <v>1109</v>
      </c>
      <c r="C40" t="s">
        <v>100</v>
      </c>
      <c r="D40" t="s">
        <v>645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3">
      <c r="A41">
        <v>64</v>
      </c>
      <c r="B41" t="s">
        <v>1110</v>
      </c>
      <c r="C41" t="s">
        <v>135</v>
      </c>
      <c r="D41" t="s">
        <v>645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3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3">
      <c r="A43">
        <v>66</v>
      </c>
      <c r="B43" t="s">
        <v>1103</v>
      </c>
      <c r="C43" t="s">
        <v>1085</v>
      </c>
      <c r="D43" t="s">
        <v>47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3">
      <c r="A44">
        <v>67</v>
      </c>
      <c r="B44" t="s">
        <v>1104</v>
      </c>
      <c r="C44" t="s">
        <v>1080</v>
      </c>
      <c r="D44" t="s">
        <v>645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3">
      <c r="A45">
        <v>68</v>
      </c>
      <c r="B45" t="s">
        <v>1105</v>
      </c>
      <c r="C45" t="s">
        <v>100</v>
      </c>
      <c r="D45" t="s">
        <v>645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3">
      <c r="A46">
        <v>69</v>
      </c>
      <c r="B46" t="s">
        <v>1106</v>
      </c>
      <c r="C46" t="s">
        <v>245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3">
      <c r="X47" s="81" t="str">
        <f t="shared" si="37"/>
        <v/>
      </c>
    </row>
    <row r="48" spans="1:40" x14ac:dyDescent="0.3">
      <c r="B48" s="79" t="s">
        <v>1332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X48" s="81" t="str">
        <f t="shared" si="37"/>
        <v/>
      </c>
    </row>
    <row r="49" spans="1:40" x14ac:dyDescent="0.3">
      <c r="B49" s="79" t="s">
        <v>1333</v>
      </c>
      <c r="C49" s="79" t="s">
        <v>863</v>
      </c>
      <c r="D49" s="79" t="s">
        <v>264</v>
      </c>
      <c r="E49" s="79"/>
      <c r="F49" s="79">
        <v>324</v>
      </c>
      <c r="G49" s="79">
        <v>423.99999999999994</v>
      </c>
      <c r="H49" s="79">
        <v>423.99999999999994</v>
      </c>
      <c r="I49" s="79">
        <v>423.99999999999994</v>
      </c>
      <c r="J49" s="79">
        <v>224</v>
      </c>
      <c r="K49" s="79">
        <v>423.99999999999994</v>
      </c>
      <c r="L49" s="79">
        <v>423.99999999999994</v>
      </c>
      <c r="M49" s="79">
        <v>423.99999999999994</v>
      </c>
      <c r="N49" s="79">
        <v>423.99999999999994</v>
      </c>
      <c r="O49" s="79">
        <v>625</v>
      </c>
      <c r="X49" s="81"/>
    </row>
    <row r="50" spans="1:40" x14ac:dyDescent="0.3">
      <c r="B50" s="79"/>
      <c r="C50" s="79" t="s">
        <v>1334</v>
      </c>
      <c r="D50" s="79" t="s">
        <v>645</v>
      </c>
      <c r="E50" s="79"/>
      <c r="F50" s="79">
        <v>2</v>
      </c>
      <c r="G50" s="79">
        <v>2</v>
      </c>
      <c r="H50" s="79">
        <v>2</v>
      </c>
      <c r="I50" s="79">
        <v>2</v>
      </c>
      <c r="J50" s="79">
        <v>1</v>
      </c>
      <c r="K50" s="79">
        <v>2</v>
      </c>
      <c r="L50" s="79">
        <v>2</v>
      </c>
      <c r="M50" s="79">
        <v>2</v>
      </c>
      <c r="N50" s="79">
        <v>2</v>
      </c>
      <c r="O50" s="79">
        <v>3</v>
      </c>
      <c r="X50" s="81"/>
    </row>
    <row r="51" spans="1:40" x14ac:dyDescent="0.3">
      <c r="B51" s="79"/>
      <c r="C51" s="79" t="s">
        <v>1335</v>
      </c>
      <c r="D51" s="79" t="s">
        <v>264</v>
      </c>
      <c r="E51" s="79"/>
      <c r="F51" s="79">
        <v>162</v>
      </c>
      <c r="G51" s="79">
        <v>211.99999999999997</v>
      </c>
      <c r="H51" s="79">
        <v>211.99999999999997</v>
      </c>
      <c r="I51" s="79">
        <v>211.99999999999997</v>
      </c>
      <c r="J51" s="79">
        <v>224</v>
      </c>
      <c r="K51" s="79">
        <v>211.99999999999997</v>
      </c>
      <c r="L51" s="79">
        <v>211.99999999999997</v>
      </c>
      <c r="M51" s="79">
        <v>211.99999999999997</v>
      </c>
      <c r="N51" s="79">
        <v>211.99999999999997</v>
      </c>
      <c r="O51" s="79">
        <v>208.33333333333334</v>
      </c>
      <c r="X51" s="81"/>
    </row>
    <row r="52" spans="1:40" x14ac:dyDescent="0.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X52" s="81"/>
    </row>
    <row r="53" spans="1:40" x14ac:dyDescent="0.3">
      <c r="B53" s="79"/>
      <c r="C53" s="79" t="s">
        <v>1336</v>
      </c>
      <c r="D53" s="79" t="s">
        <v>264</v>
      </c>
      <c r="E53" s="79"/>
      <c r="F53" s="79">
        <v>202</v>
      </c>
      <c r="G53" s="79">
        <v>202</v>
      </c>
      <c r="H53" s="79">
        <v>252</v>
      </c>
      <c r="I53" s="79">
        <v>303</v>
      </c>
      <c r="J53" s="79">
        <v>606</v>
      </c>
      <c r="K53" s="79">
        <v>353</v>
      </c>
      <c r="L53" s="79">
        <v>404</v>
      </c>
      <c r="M53" s="79">
        <v>454</v>
      </c>
      <c r="N53" s="79">
        <v>505</v>
      </c>
      <c r="O53" s="79">
        <v>404</v>
      </c>
      <c r="X53" s="81"/>
    </row>
    <row r="54" spans="1:40" x14ac:dyDescent="0.3">
      <c r="B54" s="79"/>
      <c r="C54" s="79" t="s">
        <v>1334</v>
      </c>
      <c r="D54" s="79" t="s">
        <v>645</v>
      </c>
      <c r="E54" s="79"/>
      <c r="F54" s="79">
        <v>1</v>
      </c>
      <c r="G54" s="79">
        <v>1</v>
      </c>
      <c r="H54" s="79">
        <v>2</v>
      </c>
      <c r="I54" s="79">
        <v>2</v>
      </c>
      <c r="J54" s="79">
        <v>3</v>
      </c>
      <c r="K54" s="79">
        <v>2</v>
      </c>
      <c r="L54" s="79">
        <v>2</v>
      </c>
      <c r="M54" s="79">
        <v>2</v>
      </c>
      <c r="N54" s="79">
        <v>3</v>
      </c>
      <c r="O54" s="79">
        <v>2</v>
      </c>
      <c r="X54" s="81"/>
    </row>
    <row r="55" spans="1:40" x14ac:dyDescent="0.3">
      <c r="B55" s="79"/>
      <c r="C55" s="79" t="s">
        <v>1335</v>
      </c>
      <c r="D55" s="79" t="s">
        <v>264</v>
      </c>
      <c r="E55" s="79"/>
      <c r="F55" s="79">
        <v>202</v>
      </c>
      <c r="G55" s="79">
        <v>202</v>
      </c>
      <c r="H55" s="79">
        <v>126</v>
      </c>
      <c r="I55" s="79">
        <v>151.5</v>
      </c>
      <c r="J55" s="79">
        <v>202</v>
      </c>
      <c r="K55" s="79">
        <v>176.5</v>
      </c>
      <c r="L55" s="79">
        <v>202</v>
      </c>
      <c r="M55" s="79">
        <v>227</v>
      </c>
      <c r="N55" s="79">
        <v>168.4</v>
      </c>
      <c r="O55" s="79">
        <v>202</v>
      </c>
      <c r="X55" s="81"/>
    </row>
    <row r="56" spans="1:40" x14ac:dyDescent="0.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X56" s="81"/>
    </row>
    <row r="57" spans="1:40" x14ac:dyDescent="0.3">
      <c r="A57">
        <v>70</v>
      </c>
      <c r="B57" s="83" t="s">
        <v>1383</v>
      </c>
      <c r="C57" s="83" t="s">
        <v>1337</v>
      </c>
      <c r="D57" s="83" t="s">
        <v>783</v>
      </c>
      <c r="E57" s="83"/>
      <c r="F57" s="83">
        <v>10.52</v>
      </c>
      <c r="G57" s="83">
        <v>12.52</v>
      </c>
      <c r="H57" s="83">
        <v>13.52</v>
      </c>
      <c r="I57" s="83">
        <v>14.54</v>
      </c>
      <c r="J57" s="83">
        <v>16.600000000000001</v>
      </c>
      <c r="K57" s="83">
        <v>15.54</v>
      </c>
      <c r="L57" s="83">
        <v>16.559999999999999</v>
      </c>
      <c r="M57" s="83">
        <v>17.559999999999999</v>
      </c>
      <c r="N57" s="83">
        <v>18.584</v>
      </c>
      <c r="O57" s="83">
        <v>20.58</v>
      </c>
      <c r="X57" s="81" t="str">
        <f t="shared" si="37"/>
        <v xml:space="preserve">INSERT INTO SC_Constantes(RefDimension,Nom,Valeur,DateModif) values (2,'Q_PVC_FV',10.52,now());
</v>
      </c>
      <c r="Y57" s="81" t="str">
        <f t="shared" ref="Y57:Y60" si="54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81" t="str">
        <f t="shared" ref="Z57:Z60" si="55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81" t="str">
        <f t="shared" ref="AA57:AA60" si="56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81" t="str">
        <f t="shared" ref="AB57:AB60" si="57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81" t="str">
        <f t="shared" ref="AC57:AC60" si="58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81" t="str">
        <f t="shared" ref="AD57:AD60" si="59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81" t="str">
        <f t="shared" ref="AE57:AE60" si="60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81" t="str">
        <f t="shared" ref="AF57:AF60" si="61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81" t="str">
        <f t="shared" ref="AG57:AH60" si="62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81" t="str">
        <f t="shared" si="62"/>
        <v/>
      </c>
    </row>
    <row r="58" spans="1:40" s="79" customFormat="1" x14ac:dyDescent="0.3">
      <c r="B58" s="83" t="s">
        <v>1384</v>
      </c>
      <c r="C58" s="83" t="s">
        <v>1337</v>
      </c>
      <c r="D58" s="83" t="s">
        <v>783</v>
      </c>
      <c r="E58" s="83"/>
      <c r="F58" s="83">
        <v>10.52</v>
      </c>
      <c r="G58" s="83">
        <v>12.52</v>
      </c>
      <c r="H58" s="83">
        <v>13.52</v>
      </c>
      <c r="I58" s="83">
        <v>14.54</v>
      </c>
      <c r="J58" s="83">
        <v>16.600000000000001</v>
      </c>
      <c r="K58" s="83">
        <v>15.54</v>
      </c>
      <c r="L58" s="83">
        <v>16.559999999999999</v>
      </c>
      <c r="M58" s="83">
        <v>17.559999999999999</v>
      </c>
      <c r="N58" s="83">
        <v>18.584</v>
      </c>
      <c r="O58" s="83">
        <v>20.58</v>
      </c>
      <c r="W58" s="81"/>
      <c r="X58" s="81" t="str">
        <f t="shared" ref="X58:X59" si="63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81" t="str">
        <f t="shared" ref="Y58:Y59" si="64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81" t="str">
        <f t="shared" ref="Z58:Z59" si="65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81" t="str">
        <f t="shared" ref="AA58:AA59" si="66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81" t="str">
        <f t="shared" ref="AB58:AB59" si="67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81" t="str">
        <f t="shared" ref="AC58:AC59" si="68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81" t="str">
        <f t="shared" ref="AD58:AD59" si="69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81" t="str">
        <f t="shared" ref="AE58:AE59" si="70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81" t="str">
        <f t="shared" ref="AF58:AF59" si="71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81" t="str">
        <f t="shared" ref="AG58:AG59" si="72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81"/>
      <c r="AI58" s="81"/>
      <c r="AJ58" s="81"/>
      <c r="AK58" s="81"/>
      <c r="AL58" s="81"/>
      <c r="AM58" s="81"/>
      <c r="AN58" s="81"/>
    </row>
    <row r="59" spans="1:40" s="79" customFormat="1" x14ac:dyDescent="0.3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W59" s="81"/>
      <c r="X59" s="81" t="str">
        <f t="shared" si="63"/>
        <v/>
      </c>
      <c r="Y59" s="81" t="str">
        <f t="shared" si="64"/>
        <v/>
      </c>
      <c r="Z59" s="81" t="str">
        <f t="shared" si="65"/>
        <v/>
      </c>
      <c r="AA59" s="81" t="str">
        <f t="shared" si="66"/>
        <v/>
      </c>
      <c r="AB59" s="81" t="str">
        <f t="shared" si="67"/>
        <v/>
      </c>
      <c r="AC59" s="81" t="str">
        <f t="shared" si="68"/>
        <v/>
      </c>
      <c r="AD59" s="81" t="str">
        <f t="shared" si="69"/>
        <v/>
      </c>
      <c r="AE59" s="81" t="str">
        <f t="shared" si="70"/>
        <v/>
      </c>
      <c r="AF59" s="81" t="str">
        <f t="shared" si="71"/>
        <v/>
      </c>
      <c r="AG59" s="81" t="str">
        <f t="shared" si="72"/>
        <v/>
      </c>
      <c r="AH59" s="81"/>
      <c r="AI59" s="81"/>
      <c r="AJ59" s="81"/>
      <c r="AK59" s="81"/>
      <c r="AL59" s="81"/>
      <c r="AM59" s="81"/>
      <c r="AN59" s="81"/>
    </row>
    <row r="60" spans="1:40" x14ac:dyDescent="0.3">
      <c r="A60">
        <v>71</v>
      </c>
      <c r="B60" s="83" t="s">
        <v>1385</v>
      </c>
      <c r="C60" s="83" t="s">
        <v>1338</v>
      </c>
      <c r="D60" s="83" t="s">
        <v>645</v>
      </c>
      <c r="E60" s="83"/>
      <c r="F60" s="83">
        <v>4</v>
      </c>
      <c r="G60" s="83">
        <v>4</v>
      </c>
      <c r="H60" s="83">
        <v>8</v>
      </c>
      <c r="I60" s="83">
        <v>8</v>
      </c>
      <c r="J60" s="83">
        <v>8</v>
      </c>
      <c r="K60" s="83">
        <v>8</v>
      </c>
      <c r="L60" s="83">
        <v>8</v>
      </c>
      <c r="M60" s="83">
        <v>8</v>
      </c>
      <c r="N60" s="83">
        <v>12</v>
      </c>
      <c r="O60" s="83">
        <v>12</v>
      </c>
      <c r="X60" s="81" t="str">
        <f t="shared" si="37"/>
        <v xml:space="preserve">INSERT INTO SC_Constantes(RefDimension,Nom,Valeur,DateModif) values (2,'NB_JONCTIONS_PVC_FV',4,now());
</v>
      </c>
      <c r="Y60" s="81" t="str">
        <f t="shared" si="54"/>
        <v xml:space="preserve">INSERT INTO SC_Constantes(RefDimension,Nom,Valeur,DateModif) values (3,'NB_JONCTIONS_PVC_FV',4,now());
</v>
      </c>
      <c r="Z60" s="81" t="str">
        <f t="shared" si="55"/>
        <v xml:space="preserve">INSERT INTO SC_Constantes(RefDimension,Nom,Valeur,DateModif) values (4,'NB_JONCTIONS_PVC_FV',8,now());
</v>
      </c>
      <c r="AA60" s="81" t="str">
        <f t="shared" si="56"/>
        <v xml:space="preserve">INSERT INTO SC_Constantes(RefDimension,Nom,Valeur,DateModif) values (5,'NB_JONCTIONS_PVC_FV',8,now());
</v>
      </c>
      <c r="AB60" s="81" t="str">
        <f t="shared" si="57"/>
        <v xml:space="preserve">INSERT INTO SC_Constantes(RefDimension,Nom,Valeur,DateModif) values (6,'NB_JONCTIONS_PVC_FV',8,now());
</v>
      </c>
      <c r="AC60" s="81" t="str">
        <f t="shared" si="58"/>
        <v xml:space="preserve">INSERT INTO SC_Constantes(RefDimension,Nom,Valeur,DateModif) values (7,'NB_JONCTIONS_PVC_FV',8,now());
</v>
      </c>
      <c r="AD60" s="81" t="str">
        <f t="shared" si="59"/>
        <v xml:space="preserve">INSERT INTO SC_Constantes(RefDimension,Nom,Valeur,DateModif) values (8,'NB_JONCTIONS_PVC_FV',8,now());
</v>
      </c>
      <c r="AE60" s="81" t="str">
        <f t="shared" si="60"/>
        <v xml:space="preserve">INSERT INTO SC_Constantes(RefDimension,Nom,Valeur,DateModif) values (9,'NB_JONCTIONS_PVC_FV',8,now());
</v>
      </c>
      <c r="AF60" s="81" t="str">
        <f t="shared" si="61"/>
        <v xml:space="preserve">INSERT INTO SC_Constantes(RefDimension,Nom,Valeur,DateModif) values (10,'NB_JONCTIONS_PVC_FV',12,now());
</v>
      </c>
      <c r="AG60" s="81" t="str">
        <f t="shared" si="62"/>
        <v xml:space="preserve">INSERT INTO SC_Constantes(RefDimension,Nom,Valeur,DateModif) values (11,'NB_JONCTIONS_PVC_FV',12,now());
</v>
      </c>
      <c r="AH60" s="81" t="str">
        <f t="shared" si="62"/>
        <v/>
      </c>
    </row>
    <row r="61" spans="1:40" s="79" customFormat="1" x14ac:dyDescent="0.3">
      <c r="B61" s="83" t="s">
        <v>1386</v>
      </c>
      <c r="C61" s="83" t="s">
        <v>1338</v>
      </c>
      <c r="D61" s="83" t="s">
        <v>645</v>
      </c>
      <c r="E61" s="83"/>
      <c r="F61" s="83">
        <v>4</v>
      </c>
      <c r="G61" s="83">
        <v>4</v>
      </c>
      <c r="H61" s="83">
        <v>8</v>
      </c>
      <c r="I61" s="83">
        <v>8</v>
      </c>
      <c r="J61" s="83">
        <v>8</v>
      </c>
      <c r="K61" s="83">
        <v>8</v>
      </c>
      <c r="L61" s="83">
        <v>8</v>
      </c>
      <c r="M61" s="83">
        <v>8</v>
      </c>
      <c r="N61" s="83">
        <v>12</v>
      </c>
      <c r="O61" s="83">
        <v>12</v>
      </c>
      <c r="W61" s="81"/>
      <c r="X61" s="81" t="str">
        <f t="shared" ref="X61:X62" si="7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81" t="str">
        <f t="shared" ref="Y61:Y62" si="7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81" t="str">
        <f t="shared" ref="Z61:Z62" si="7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81" t="str">
        <f t="shared" ref="AA61:AA62" si="7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81" t="str">
        <f t="shared" ref="AB61:AB62" si="7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81" t="str">
        <f t="shared" ref="AC61:AC62" si="7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81" t="str">
        <f t="shared" ref="AD61:AD62" si="7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81" t="str">
        <f t="shared" ref="AE61:AE62" si="8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81" t="str">
        <f t="shared" ref="AF61:AF62" si="8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81" t="str">
        <f t="shared" ref="AG61:AG62" si="82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81"/>
      <c r="AI61" s="81"/>
      <c r="AJ61" s="81"/>
      <c r="AK61" s="81"/>
      <c r="AL61" s="81"/>
      <c r="AM61" s="81"/>
      <c r="AN61" s="81"/>
    </row>
    <row r="62" spans="1:40" x14ac:dyDescent="0.3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X62" s="81" t="str">
        <f t="shared" si="73"/>
        <v/>
      </c>
      <c r="Y62" s="81" t="str">
        <f t="shared" si="74"/>
        <v/>
      </c>
      <c r="Z62" s="81" t="str">
        <f t="shared" si="75"/>
        <v/>
      </c>
      <c r="AA62" s="81" t="str">
        <f t="shared" si="76"/>
        <v/>
      </c>
      <c r="AB62" s="81" t="str">
        <f t="shared" si="77"/>
        <v/>
      </c>
      <c r="AC62" s="81" t="str">
        <f t="shared" si="78"/>
        <v/>
      </c>
      <c r="AD62" s="81" t="str">
        <f t="shared" si="79"/>
        <v/>
      </c>
      <c r="AE62" s="81" t="str">
        <f t="shared" si="80"/>
        <v/>
      </c>
      <c r="AF62" s="81" t="str">
        <f t="shared" si="81"/>
        <v/>
      </c>
      <c r="AG62" s="81" t="str">
        <f t="shared" si="82"/>
        <v/>
      </c>
      <c r="AH62" s="81" t="str">
        <f t="shared" ref="AH62:AH115" si="83">IF(P62="","",SUBSTITUTE(SUBSTITUTE(SUBSTITUTE($W$1,"#DIM#",P$1),"#NOM#",$B62),"#Q#",SUBSTITUTE(P62,",",".")))</f>
        <v/>
      </c>
    </row>
    <row r="63" spans="1:40" x14ac:dyDescent="0.3">
      <c r="B63" s="79" t="s">
        <v>1339</v>
      </c>
      <c r="C63" s="79" t="s">
        <v>1340</v>
      </c>
      <c r="D63" s="79" t="s">
        <v>264</v>
      </c>
      <c r="E63" s="79"/>
      <c r="F63" s="79">
        <v>324</v>
      </c>
      <c r="G63" s="79">
        <v>423.99999999999994</v>
      </c>
      <c r="H63" s="79">
        <v>423.99999999999994</v>
      </c>
      <c r="I63" s="79">
        <v>423.99999999999994</v>
      </c>
      <c r="J63" s="79">
        <v>224</v>
      </c>
      <c r="K63" s="79">
        <v>423.99999999999994</v>
      </c>
      <c r="L63" s="79">
        <v>423.99999999999994</v>
      </c>
      <c r="M63" s="79">
        <v>423.99999999999994</v>
      </c>
      <c r="N63" s="79">
        <v>423.99999999999994</v>
      </c>
      <c r="O63" s="79">
        <v>625</v>
      </c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 t="str">
        <f t="shared" si="83"/>
        <v/>
      </c>
    </row>
    <row r="64" spans="1:40" x14ac:dyDescent="0.3">
      <c r="B64" s="79"/>
      <c r="C64" s="79" t="s">
        <v>1334</v>
      </c>
      <c r="D64" s="79" t="s">
        <v>645</v>
      </c>
      <c r="E64" s="79"/>
      <c r="F64" s="79">
        <v>2</v>
      </c>
      <c r="G64" s="79">
        <v>3</v>
      </c>
      <c r="H64" s="79">
        <v>3</v>
      </c>
      <c r="I64" s="79">
        <v>3</v>
      </c>
      <c r="J64" s="79">
        <v>2</v>
      </c>
      <c r="K64" s="79">
        <v>3</v>
      </c>
      <c r="L64" s="79">
        <v>3</v>
      </c>
      <c r="M64" s="79">
        <v>3</v>
      </c>
      <c r="N64" s="79">
        <v>3</v>
      </c>
      <c r="O64" s="79">
        <v>4</v>
      </c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 t="str">
        <f t="shared" si="83"/>
        <v/>
      </c>
    </row>
    <row r="65" spans="2:34" x14ac:dyDescent="0.3">
      <c r="B65" s="79"/>
      <c r="C65" s="79" t="s">
        <v>1341</v>
      </c>
      <c r="D65" s="79" t="s">
        <v>264</v>
      </c>
      <c r="E65" s="79"/>
      <c r="F65" s="79">
        <v>162</v>
      </c>
      <c r="G65" s="79">
        <v>141.33333333333331</v>
      </c>
      <c r="H65" s="79">
        <v>141.33333333333331</v>
      </c>
      <c r="I65" s="79">
        <v>141.33333333333331</v>
      </c>
      <c r="J65" s="79">
        <v>112</v>
      </c>
      <c r="K65" s="79">
        <v>141.33333333333331</v>
      </c>
      <c r="L65" s="79">
        <v>141.33333333333331</v>
      </c>
      <c r="M65" s="79">
        <v>141.33333333333331</v>
      </c>
      <c r="N65" s="79">
        <v>141.33333333333331</v>
      </c>
      <c r="O65" s="79">
        <v>156.25</v>
      </c>
      <c r="U65" s="79"/>
      <c r="V65" s="79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 t="str">
        <f t="shared" si="83"/>
        <v/>
      </c>
    </row>
    <row r="66" spans="2:34" x14ac:dyDescent="0.3">
      <c r="B66" s="79"/>
      <c r="C66" s="79" t="s">
        <v>1342</v>
      </c>
      <c r="D66" s="79" t="s">
        <v>264</v>
      </c>
      <c r="E66" s="79"/>
      <c r="F66" s="79">
        <v>162</v>
      </c>
      <c r="G66" s="79">
        <v>141</v>
      </c>
      <c r="H66" s="79">
        <v>141</v>
      </c>
      <c r="I66" s="79">
        <v>141</v>
      </c>
      <c r="J66" s="79">
        <v>112</v>
      </c>
      <c r="K66" s="79">
        <v>141</v>
      </c>
      <c r="L66" s="79">
        <v>141</v>
      </c>
      <c r="M66" s="79">
        <v>141</v>
      </c>
      <c r="N66" s="79">
        <v>141</v>
      </c>
      <c r="O66" s="79">
        <v>156</v>
      </c>
      <c r="U66" s="79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 t="str">
        <f t="shared" si="83"/>
        <v/>
      </c>
    </row>
    <row r="67" spans="2:34" x14ac:dyDescent="0.3">
      <c r="B67" s="79"/>
      <c r="C67" s="79" t="s">
        <v>1343</v>
      </c>
      <c r="D67" s="79" t="s">
        <v>264</v>
      </c>
      <c r="E67" s="79"/>
      <c r="F67" s="79">
        <v>0</v>
      </c>
      <c r="G67" s="79">
        <v>0.24999999999998579</v>
      </c>
      <c r="H67" s="79">
        <v>0.24999999999998579</v>
      </c>
      <c r="I67" s="79">
        <v>0.24999999999998579</v>
      </c>
      <c r="J67" s="79">
        <v>0</v>
      </c>
      <c r="K67" s="79">
        <v>0.24999999999998579</v>
      </c>
      <c r="L67" s="79">
        <v>0.24999999999998579</v>
      </c>
      <c r="M67" s="79">
        <v>0.24999999999998579</v>
      </c>
      <c r="N67" s="79">
        <v>0.24999999999998579</v>
      </c>
      <c r="O67" s="79">
        <v>0.2</v>
      </c>
      <c r="V67" s="79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 t="str">
        <f t="shared" si="83"/>
        <v/>
      </c>
    </row>
    <row r="68" spans="2:34" x14ac:dyDescent="0.3">
      <c r="B68" s="79"/>
      <c r="C68" s="79" t="s">
        <v>1344</v>
      </c>
      <c r="D68" s="79" t="s">
        <v>264</v>
      </c>
      <c r="E68" s="79"/>
      <c r="F68" s="79">
        <v>38</v>
      </c>
      <c r="G68" s="79">
        <v>59</v>
      </c>
      <c r="H68" s="79">
        <v>59</v>
      </c>
      <c r="I68" s="79">
        <v>59</v>
      </c>
      <c r="J68" s="79">
        <v>88</v>
      </c>
      <c r="K68" s="79">
        <v>59</v>
      </c>
      <c r="L68" s="79">
        <v>59</v>
      </c>
      <c r="M68" s="79">
        <v>59</v>
      </c>
      <c r="N68" s="79">
        <v>59</v>
      </c>
      <c r="O68" s="79">
        <v>44</v>
      </c>
      <c r="V68" s="79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 t="str">
        <f t="shared" si="83"/>
        <v/>
      </c>
    </row>
    <row r="69" spans="2:34" x14ac:dyDescent="0.3">
      <c r="B69" s="79"/>
      <c r="C69" s="79" t="s">
        <v>1345</v>
      </c>
      <c r="D69" s="79" t="s">
        <v>645</v>
      </c>
      <c r="E69" s="79"/>
      <c r="F69" s="79" t="s">
        <v>1346</v>
      </c>
      <c r="G69" s="79" t="s">
        <v>1346</v>
      </c>
      <c r="H69" s="79" t="s">
        <v>1346</v>
      </c>
      <c r="I69" s="79" t="s">
        <v>1346</v>
      </c>
      <c r="J69" s="79" t="s">
        <v>1347</v>
      </c>
      <c r="K69" s="79" t="s">
        <v>1346</v>
      </c>
      <c r="L69" s="79" t="s">
        <v>1346</v>
      </c>
      <c r="M69" s="79" t="s">
        <v>1346</v>
      </c>
      <c r="N69" s="79" t="s">
        <v>1346</v>
      </c>
      <c r="O69" s="79" t="s">
        <v>1346</v>
      </c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 t="str">
        <f t="shared" si="83"/>
        <v/>
      </c>
    </row>
    <row r="70" spans="2:34" x14ac:dyDescent="0.3">
      <c r="B70" s="79"/>
      <c r="C70" s="79" t="s">
        <v>1348</v>
      </c>
      <c r="D70" s="79" t="s">
        <v>264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V70" s="79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 t="str">
        <f t="shared" si="83"/>
        <v/>
      </c>
    </row>
    <row r="71" spans="2:34" x14ac:dyDescent="0.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U71" s="79"/>
      <c r="V71" s="79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 t="str">
        <f t="shared" si="83"/>
        <v/>
      </c>
    </row>
    <row r="72" spans="2:34" x14ac:dyDescent="0.3">
      <c r="B72" s="79"/>
      <c r="C72" s="79" t="s">
        <v>1349</v>
      </c>
      <c r="D72" s="79" t="s">
        <v>264</v>
      </c>
      <c r="E72" s="79"/>
      <c r="F72" s="79">
        <v>192</v>
      </c>
      <c r="G72" s="79">
        <v>192</v>
      </c>
      <c r="H72" s="79">
        <v>242</v>
      </c>
      <c r="I72" s="79">
        <v>293</v>
      </c>
      <c r="J72" s="79">
        <v>596</v>
      </c>
      <c r="K72" s="79">
        <v>343</v>
      </c>
      <c r="L72" s="79">
        <v>394</v>
      </c>
      <c r="M72" s="79">
        <v>444</v>
      </c>
      <c r="N72" s="79">
        <v>495</v>
      </c>
      <c r="O72" s="79">
        <v>394</v>
      </c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 t="str">
        <f t="shared" si="83"/>
        <v/>
      </c>
    </row>
    <row r="73" spans="2:34" x14ac:dyDescent="0.3">
      <c r="B73" s="79"/>
      <c r="C73" s="79" t="s">
        <v>1334</v>
      </c>
      <c r="D73" s="79" t="s">
        <v>645</v>
      </c>
      <c r="E73" s="79"/>
      <c r="F73" s="79">
        <v>1</v>
      </c>
      <c r="G73" s="79">
        <v>1</v>
      </c>
      <c r="H73" s="79">
        <v>2</v>
      </c>
      <c r="I73" s="79">
        <v>2</v>
      </c>
      <c r="J73" s="79">
        <v>3</v>
      </c>
      <c r="K73" s="79">
        <v>2</v>
      </c>
      <c r="L73" s="79">
        <v>2</v>
      </c>
      <c r="M73" s="79">
        <v>3</v>
      </c>
      <c r="N73" s="79">
        <v>3</v>
      </c>
      <c r="O73" s="79">
        <v>2</v>
      </c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 t="str">
        <f t="shared" si="83"/>
        <v/>
      </c>
    </row>
    <row r="74" spans="2:34" x14ac:dyDescent="0.3">
      <c r="B74" s="79"/>
      <c r="C74" s="79" t="s">
        <v>1341</v>
      </c>
      <c r="D74" s="79" t="s">
        <v>264</v>
      </c>
      <c r="E74" s="79"/>
      <c r="F74" s="79">
        <v>196</v>
      </c>
      <c r="G74" s="79">
        <v>196</v>
      </c>
      <c r="H74" s="79">
        <v>121</v>
      </c>
      <c r="I74" s="79">
        <v>146.5</v>
      </c>
      <c r="J74" s="79">
        <v>198</v>
      </c>
      <c r="K74" s="79">
        <v>171.5</v>
      </c>
      <c r="L74" s="79">
        <v>197</v>
      </c>
      <c r="M74" s="79">
        <v>122</v>
      </c>
      <c r="N74" s="79">
        <v>147.5</v>
      </c>
      <c r="O74" s="79">
        <v>197</v>
      </c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 t="str">
        <f t="shared" si="83"/>
        <v/>
      </c>
    </row>
    <row r="75" spans="2:34" x14ac:dyDescent="0.3">
      <c r="B75" s="79"/>
      <c r="C75" s="79" t="s">
        <v>1342</v>
      </c>
      <c r="D75" s="79" t="s">
        <v>264</v>
      </c>
      <c r="E75" s="79"/>
      <c r="F75" s="79">
        <v>192</v>
      </c>
      <c r="G75" s="79">
        <v>192</v>
      </c>
      <c r="H75" s="79">
        <v>121</v>
      </c>
      <c r="I75" s="79">
        <v>146</v>
      </c>
      <c r="J75" s="79">
        <v>198</v>
      </c>
      <c r="K75" s="79">
        <v>171</v>
      </c>
      <c r="L75" s="79">
        <v>197</v>
      </c>
      <c r="M75" s="79">
        <v>148</v>
      </c>
      <c r="N75" s="79">
        <v>165</v>
      </c>
      <c r="O75" s="79">
        <v>197</v>
      </c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 t="str">
        <f t="shared" si="83"/>
        <v/>
      </c>
    </row>
    <row r="76" spans="2:34" x14ac:dyDescent="0.3">
      <c r="B76" s="79"/>
      <c r="C76" s="79" t="s">
        <v>1343</v>
      </c>
      <c r="D76" s="79" t="s">
        <v>264</v>
      </c>
      <c r="E76" s="79"/>
      <c r="F76" s="79">
        <v>2</v>
      </c>
      <c r="G76" s="79">
        <v>2</v>
      </c>
      <c r="H76" s="79">
        <v>0</v>
      </c>
      <c r="I76" s="79">
        <v>0.33333333333333331</v>
      </c>
      <c r="J76" s="79">
        <v>0</v>
      </c>
      <c r="K76" s="79">
        <v>0.33333333333333331</v>
      </c>
      <c r="L76" s="79">
        <v>0</v>
      </c>
      <c r="M76" s="79">
        <v>-19.5</v>
      </c>
      <c r="N76" s="79">
        <v>-13.125</v>
      </c>
      <c r="O76" s="79">
        <v>0</v>
      </c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 t="str">
        <f t="shared" si="83"/>
        <v/>
      </c>
    </row>
    <row r="77" spans="2:34" x14ac:dyDescent="0.3">
      <c r="B77" s="79"/>
      <c r="C77" s="79" t="s">
        <v>1344</v>
      </c>
      <c r="D77" s="79" t="s">
        <v>264</v>
      </c>
      <c r="E77" s="79"/>
      <c r="F77" s="79">
        <v>4</v>
      </c>
      <c r="G77" s="79">
        <v>4</v>
      </c>
      <c r="H77" s="79">
        <v>79</v>
      </c>
      <c r="I77" s="79">
        <v>53.5</v>
      </c>
      <c r="J77" s="79">
        <v>2</v>
      </c>
      <c r="K77" s="79">
        <v>28.5</v>
      </c>
      <c r="L77" s="79">
        <v>3</v>
      </c>
      <c r="M77" s="79">
        <v>78</v>
      </c>
      <c r="N77" s="79">
        <v>52.5</v>
      </c>
      <c r="O77" s="79">
        <v>3</v>
      </c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 t="str">
        <f t="shared" si="83"/>
        <v/>
      </c>
    </row>
    <row r="78" spans="2:34" x14ac:dyDescent="0.3">
      <c r="B78" s="79"/>
      <c r="C78" s="79" t="s">
        <v>1345</v>
      </c>
      <c r="D78" s="79" t="s">
        <v>645</v>
      </c>
      <c r="E78" s="79"/>
      <c r="F78" s="79" t="s">
        <v>1346</v>
      </c>
      <c r="G78" s="79" t="s">
        <v>1346</v>
      </c>
      <c r="H78" s="79" t="s">
        <v>1346</v>
      </c>
      <c r="I78" s="79" t="s">
        <v>1346</v>
      </c>
      <c r="J78" s="79" t="s">
        <v>1346</v>
      </c>
      <c r="K78" s="79" t="s">
        <v>1346</v>
      </c>
      <c r="L78" s="79" t="s">
        <v>1346</v>
      </c>
      <c r="M78" s="79" t="s">
        <v>1346</v>
      </c>
      <c r="N78" s="79" t="s">
        <v>1346</v>
      </c>
      <c r="O78" s="79" t="s">
        <v>1346</v>
      </c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 t="str">
        <f t="shared" si="83"/>
        <v/>
      </c>
    </row>
    <row r="79" spans="2:34" x14ac:dyDescent="0.3">
      <c r="B79" s="79"/>
      <c r="C79" s="79" t="s">
        <v>1348</v>
      </c>
      <c r="D79" s="79" t="s">
        <v>645</v>
      </c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 t="str">
        <f t="shared" si="83"/>
        <v/>
      </c>
    </row>
    <row r="80" spans="2:34" x14ac:dyDescent="0.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 t="str">
        <f t="shared" si="83"/>
        <v/>
      </c>
    </row>
    <row r="81" spans="1:40" x14ac:dyDescent="0.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 t="str">
        <f t="shared" si="83"/>
        <v/>
      </c>
    </row>
    <row r="82" spans="1:40" x14ac:dyDescent="0.3">
      <c r="B82" s="79"/>
      <c r="C82" s="79" t="s">
        <v>1350</v>
      </c>
      <c r="D82" s="79"/>
      <c r="E82" s="79"/>
      <c r="F82" s="79">
        <v>4</v>
      </c>
      <c r="G82" s="79">
        <v>4</v>
      </c>
      <c r="H82" s="79">
        <v>4</v>
      </c>
      <c r="I82" s="79">
        <v>4</v>
      </c>
      <c r="J82" s="79">
        <v>4</v>
      </c>
      <c r="K82" s="79">
        <v>4</v>
      </c>
      <c r="L82" s="79">
        <v>4</v>
      </c>
      <c r="M82" s="79">
        <v>4</v>
      </c>
      <c r="N82" s="79">
        <v>4</v>
      </c>
      <c r="O82" s="79">
        <v>4</v>
      </c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 t="str">
        <f t="shared" si="83"/>
        <v/>
      </c>
    </row>
    <row r="83" spans="1:40" x14ac:dyDescent="0.3">
      <c r="B83" s="79"/>
      <c r="C83" s="79" t="s">
        <v>1351</v>
      </c>
      <c r="D83" s="79"/>
      <c r="E83" s="79"/>
      <c r="F83" s="79">
        <v>1</v>
      </c>
      <c r="G83" s="79">
        <v>1</v>
      </c>
      <c r="H83" s="79">
        <v>1</v>
      </c>
      <c r="I83" s="79">
        <v>2</v>
      </c>
      <c r="J83" s="79">
        <v>0</v>
      </c>
      <c r="K83" s="79">
        <v>2</v>
      </c>
      <c r="L83" s="79">
        <v>3</v>
      </c>
      <c r="M83" s="79">
        <v>3</v>
      </c>
      <c r="N83" s="79">
        <v>4</v>
      </c>
      <c r="O83" s="79">
        <v>3</v>
      </c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 t="str">
        <f t="shared" si="83"/>
        <v/>
      </c>
    </row>
    <row r="84" spans="1:40" x14ac:dyDescent="0.3">
      <c r="A84">
        <v>72</v>
      </c>
      <c r="B84" s="83" t="s">
        <v>1387</v>
      </c>
      <c r="C84" s="83" t="s">
        <v>1352</v>
      </c>
      <c r="D84" s="83" t="s">
        <v>645</v>
      </c>
      <c r="E84" s="83"/>
      <c r="F84" s="83">
        <v>8</v>
      </c>
      <c r="G84" s="83">
        <v>10</v>
      </c>
      <c r="H84" s="83">
        <v>12</v>
      </c>
      <c r="I84" s="83">
        <v>12</v>
      </c>
      <c r="J84" s="83">
        <v>12</v>
      </c>
      <c r="K84" s="83">
        <v>12</v>
      </c>
      <c r="L84" s="83">
        <v>12</v>
      </c>
      <c r="M84" s="83">
        <v>14</v>
      </c>
      <c r="N84" s="83">
        <v>14</v>
      </c>
      <c r="O84" s="83">
        <v>14</v>
      </c>
      <c r="X84" s="81" t="str">
        <f t="shared" ref="X84:X115" si="8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81" t="str">
        <f t="shared" ref="Y84:Y115" si="8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81" t="str">
        <f t="shared" ref="Z84:Z115" si="8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81" t="str">
        <f t="shared" ref="AA84:AA115" si="8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81" t="str">
        <f t="shared" ref="AB84:AB115" si="8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81" t="str">
        <f t="shared" ref="AC84:AC115" si="8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81" t="str">
        <f t="shared" ref="AD84:AD115" si="9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81" t="str">
        <f t="shared" ref="AE84:AE115" si="9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81" t="str">
        <f t="shared" ref="AF84:AF115" si="9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81" t="str">
        <f t="shared" ref="AG84:AG115" si="9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81" t="str">
        <f t="shared" si="83"/>
        <v/>
      </c>
    </row>
    <row r="85" spans="1:40" s="79" customFormat="1" x14ac:dyDescent="0.3">
      <c r="B85" s="83" t="s">
        <v>1388</v>
      </c>
      <c r="C85" s="83" t="s">
        <v>1352</v>
      </c>
      <c r="D85" s="83" t="s">
        <v>645</v>
      </c>
      <c r="E85" s="83"/>
      <c r="F85" s="83">
        <v>8</v>
      </c>
      <c r="G85" s="83">
        <v>10</v>
      </c>
      <c r="H85" s="83">
        <v>12</v>
      </c>
      <c r="I85" s="83">
        <v>12</v>
      </c>
      <c r="J85" s="83">
        <v>12</v>
      </c>
      <c r="K85" s="83">
        <v>12</v>
      </c>
      <c r="L85" s="83">
        <v>12</v>
      </c>
      <c r="M85" s="83">
        <v>14</v>
      </c>
      <c r="N85" s="83">
        <v>14</v>
      </c>
      <c r="O85" s="83">
        <v>14</v>
      </c>
      <c r="W85" s="81"/>
      <c r="X85" s="81" t="str">
        <f t="shared" ref="X85:X86" si="9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81" t="str">
        <f t="shared" ref="Y85:Y86" si="9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81" t="str">
        <f t="shared" ref="Z85:Z86" si="9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81" t="str">
        <f t="shared" ref="AA85:AA86" si="9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81" t="str">
        <f t="shared" ref="AB85:AB86" si="9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81" t="str">
        <f t="shared" ref="AC85:AC86" si="9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81" t="str">
        <f t="shared" ref="AD85:AD86" si="10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81" t="str">
        <f t="shared" ref="AE85:AE86" si="10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81" t="str">
        <f t="shared" ref="AF85:AF86" si="10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81" t="str">
        <f t="shared" ref="AG85:AG86" si="103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81"/>
      <c r="AI85" s="81"/>
      <c r="AJ85" s="81"/>
      <c r="AK85" s="81"/>
      <c r="AL85" s="81"/>
      <c r="AM85" s="81"/>
      <c r="AN85" s="81"/>
    </row>
    <row r="86" spans="1:40" s="79" customFormat="1" x14ac:dyDescent="0.3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W86" s="81"/>
      <c r="X86" s="81" t="str">
        <f t="shared" si="94"/>
        <v/>
      </c>
      <c r="Y86" s="81" t="str">
        <f t="shared" si="95"/>
        <v/>
      </c>
      <c r="Z86" s="81" t="str">
        <f t="shared" si="96"/>
        <v/>
      </c>
      <c r="AA86" s="81" t="str">
        <f t="shared" si="97"/>
        <v/>
      </c>
      <c r="AB86" s="81" t="str">
        <f t="shared" si="98"/>
        <v/>
      </c>
      <c r="AC86" s="81" t="str">
        <f t="shared" si="99"/>
        <v/>
      </c>
      <c r="AD86" s="81" t="str">
        <f t="shared" si="100"/>
        <v/>
      </c>
      <c r="AE86" s="81" t="str">
        <f t="shared" si="101"/>
        <v/>
      </c>
      <c r="AF86" s="81" t="str">
        <f t="shared" si="102"/>
        <v/>
      </c>
      <c r="AG86" s="81" t="str">
        <f t="shared" si="103"/>
        <v/>
      </c>
      <c r="AH86" s="81"/>
      <c r="AI86" s="81"/>
      <c r="AJ86" s="81"/>
      <c r="AK86" s="81"/>
      <c r="AL86" s="81"/>
      <c r="AM86" s="81"/>
      <c r="AN86" s="81"/>
    </row>
    <row r="87" spans="1:40" x14ac:dyDescent="0.3">
      <c r="B87" s="79"/>
      <c r="C87" s="84" t="s">
        <v>1353</v>
      </c>
      <c r="D87" s="84" t="s">
        <v>47</v>
      </c>
      <c r="E87" s="84"/>
      <c r="F87" s="84">
        <v>10.32</v>
      </c>
      <c r="G87" s="84">
        <v>12.3</v>
      </c>
      <c r="H87" s="84">
        <v>13.3</v>
      </c>
      <c r="I87" s="84">
        <v>14.3</v>
      </c>
      <c r="J87" s="84">
        <v>16.36</v>
      </c>
      <c r="K87" s="84">
        <v>15.3</v>
      </c>
      <c r="L87" s="84">
        <v>16.34</v>
      </c>
      <c r="M87" s="84">
        <v>17.34</v>
      </c>
      <c r="N87" s="84">
        <v>18.36</v>
      </c>
      <c r="O87" s="84">
        <v>20.36</v>
      </c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 t="str">
        <f t="shared" si="83"/>
        <v/>
      </c>
    </row>
    <row r="88" spans="1:40" x14ac:dyDescent="0.3">
      <c r="B88" s="79"/>
      <c r="C88" s="79" t="s">
        <v>1354</v>
      </c>
      <c r="D88" s="79" t="s">
        <v>645</v>
      </c>
      <c r="E88" s="79"/>
      <c r="F88" s="79">
        <v>4</v>
      </c>
      <c r="G88" s="79">
        <v>12</v>
      </c>
      <c r="H88" s="79">
        <v>20</v>
      </c>
      <c r="I88" s="79">
        <v>16</v>
      </c>
      <c r="J88" s="79">
        <v>12</v>
      </c>
      <c r="K88" s="79">
        <v>16</v>
      </c>
      <c r="L88" s="79">
        <v>12</v>
      </c>
      <c r="M88" s="79">
        <v>24</v>
      </c>
      <c r="N88" s="79">
        <v>18</v>
      </c>
      <c r="O88" s="79">
        <v>8</v>
      </c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 t="str">
        <f t="shared" si="83"/>
        <v/>
      </c>
    </row>
    <row r="89" spans="1:40" x14ac:dyDescent="0.3">
      <c r="B89" s="79"/>
      <c r="C89" s="79" t="s">
        <v>1355</v>
      </c>
      <c r="D89" s="79" t="s">
        <v>264</v>
      </c>
      <c r="E89" s="79"/>
      <c r="F89" s="79">
        <v>8</v>
      </c>
      <c r="G89" s="79">
        <v>8</v>
      </c>
      <c r="H89" s="79">
        <v>0</v>
      </c>
      <c r="I89" s="79">
        <v>0</v>
      </c>
      <c r="J89" s="79">
        <v>12</v>
      </c>
      <c r="K89" s="79">
        <v>0</v>
      </c>
      <c r="L89" s="79">
        <v>12</v>
      </c>
      <c r="M89" s="79">
        <v>0</v>
      </c>
      <c r="N89" s="79">
        <v>0</v>
      </c>
      <c r="O89" s="79">
        <v>12</v>
      </c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 t="str">
        <f t="shared" si="83"/>
        <v/>
      </c>
    </row>
    <row r="90" spans="1:40" x14ac:dyDescent="0.3">
      <c r="A90">
        <v>73</v>
      </c>
      <c r="B90" s="83" t="s">
        <v>1389</v>
      </c>
      <c r="C90" s="85" t="s">
        <v>1356</v>
      </c>
      <c r="D90" s="85"/>
      <c r="E90" s="85"/>
      <c r="F90" s="86">
        <f>(F78*F73+F69*F64)*2</f>
        <v>18</v>
      </c>
      <c r="G90" s="86">
        <f t="shared" ref="G90:O90" si="104">(G78*G73+G69*G64)*2</f>
        <v>24</v>
      </c>
      <c r="H90" s="86">
        <f t="shared" si="104"/>
        <v>30</v>
      </c>
      <c r="I90" s="86">
        <f t="shared" si="104"/>
        <v>30</v>
      </c>
      <c r="J90" s="86">
        <f t="shared" si="104"/>
        <v>26</v>
      </c>
      <c r="K90" s="86">
        <f t="shared" si="104"/>
        <v>30</v>
      </c>
      <c r="L90" s="86">
        <f t="shared" si="104"/>
        <v>30</v>
      </c>
      <c r="M90" s="86">
        <f t="shared" si="104"/>
        <v>36</v>
      </c>
      <c r="N90" s="86">
        <f t="shared" si="104"/>
        <v>36</v>
      </c>
      <c r="O90" s="86">
        <f t="shared" si="104"/>
        <v>36</v>
      </c>
      <c r="X90" s="81" t="str">
        <f t="shared" si="84"/>
        <v xml:space="preserve">INSERT INTO SC_Constantes(RefDimension,Nom,Valeur,DateModif) values (2,'Q_BOULONNAGE_FV',18,now());
</v>
      </c>
      <c r="Y90" s="81" t="str">
        <f t="shared" si="85"/>
        <v xml:space="preserve">INSERT INTO SC_Constantes(RefDimension,Nom,Valeur,DateModif) values (3,'Q_BOULONNAGE_FV',24,now());
</v>
      </c>
      <c r="Z90" s="81" t="str">
        <f t="shared" si="86"/>
        <v xml:space="preserve">INSERT INTO SC_Constantes(RefDimension,Nom,Valeur,DateModif) values (4,'Q_BOULONNAGE_FV',30,now());
</v>
      </c>
      <c r="AA90" s="81" t="str">
        <f t="shared" si="87"/>
        <v xml:space="preserve">INSERT INTO SC_Constantes(RefDimension,Nom,Valeur,DateModif) values (5,'Q_BOULONNAGE_FV',30,now());
</v>
      </c>
      <c r="AB90" s="81" t="str">
        <f t="shared" si="88"/>
        <v xml:space="preserve">INSERT INTO SC_Constantes(RefDimension,Nom,Valeur,DateModif) values (6,'Q_BOULONNAGE_FV',26,now());
</v>
      </c>
      <c r="AC90" s="81" t="str">
        <f t="shared" si="89"/>
        <v xml:space="preserve">INSERT INTO SC_Constantes(RefDimension,Nom,Valeur,DateModif) values (7,'Q_BOULONNAGE_FV',30,now());
</v>
      </c>
      <c r="AD90" s="81" t="str">
        <f t="shared" si="90"/>
        <v xml:space="preserve">INSERT INTO SC_Constantes(RefDimension,Nom,Valeur,DateModif) values (8,'Q_BOULONNAGE_FV',30,now());
</v>
      </c>
      <c r="AE90" s="81" t="str">
        <f t="shared" si="91"/>
        <v xml:space="preserve">INSERT INTO SC_Constantes(RefDimension,Nom,Valeur,DateModif) values (9,'Q_BOULONNAGE_FV',36,now());
</v>
      </c>
      <c r="AF90" s="81" t="str">
        <f t="shared" si="92"/>
        <v xml:space="preserve">INSERT INTO SC_Constantes(RefDimension,Nom,Valeur,DateModif) values (10,'Q_BOULONNAGE_FV',36,now());
</v>
      </c>
      <c r="AG90" s="81" t="str">
        <f t="shared" si="93"/>
        <v xml:space="preserve">INSERT INTO SC_Constantes(RefDimension,Nom,Valeur,DateModif) values (11,'Q_BOULONNAGE_FV',36,now());
</v>
      </c>
      <c r="AH90" s="81" t="str">
        <f t="shared" si="83"/>
        <v/>
      </c>
    </row>
    <row r="91" spans="1:40" s="79" customFormat="1" x14ac:dyDescent="0.3">
      <c r="B91" s="83" t="s">
        <v>1390</v>
      </c>
      <c r="C91" s="85" t="s">
        <v>1356</v>
      </c>
      <c r="D91" s="85"/>
      <c r="E91" s="85"/>
      <c r="F91" s="86">
        <v>18</v>
      </c>
      <c r="G91" s="86">
        <v>24</v>
      </c>
      <c r="H91" s="86">
        <v>30</v>
      </c>
      <c r="I91" s="86">
        <v>30</v>
      </c>
      <c r="J91" s="86">
        <v>26</v>
      </c>
      <c r="K91" s="86">
        <v>30</v>
      </c>
      <c r="L91" s="86">
        <v>30</v>
      </c>
      <c r="M91" s="86">
        <v>36</v>
      </c>
      <c r="N91" s="86">
        <v>36</v>
      </c>
      <c r="O91" s="86">
        <v>36</v>
      </c>
      <c r="W91" s="81"/>
      <c r="X91" s="81" t="str">
        <f t="shared" ref="X91:X92" si="10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81" t="str">
        <f t="shared" ref="Y91:Y92" si="10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81" t="str">
        <f t="shared" ref="Z91:Z92" si="10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81" t="str">
        <f t="shared" ref="AA91:AA92" si="10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81" t="str">
        <f t="shared" ref="AB91:AB92" si="10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81" t="str">
        <f t="shared" ref="AC91:AC92" si="11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81" t="str">
        <f t="shared" ref="AD91:AD92" si="11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81" t="str">
        <f t="shared" ref="AE91:AE92" si="11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81" t="str">
        <f t="shared" ref="AF91:AF92" si="11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81" t="str">
        <f t="shared" ref="AG91:AG92" si="114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81"/>
      <c r="AI91" s="81"/>
      <c r="AJ91" s="81"/>
      <c r="AK91" s="81"/>
      <c r="AL91" s="81"/>
      <c r="AM91" s="81"/>
      <c r="AN91" s="81"/>
    </row>
    <row r="92" spans="1:40" s="79" customFormat="1" x14ac:dyDescent="0.3">
      <c r="B92" s="83"/>
      <c r="C92" s="85"/>
      <c r="D92" s="85"/>
      <c r="E92" s="85"/>
      <c r="F92" s="86"/>
      <c r="G92" s="86"/>
      <c r="H92" s="86"/>
      <c r="I92" s="86"/>
      <c r="J92" s="86"/>
      <c r="K92" s="86"/>
      <c r="L92" s="86"/>
      <c r="M92" s="86"/>
      <c r="N92" s="86"/>
      <c r="O92" s="86"/>
      <c r="W92" s="81"/>
      <c r="X92" s="81" t="str">
        <f t="shared" si="105"/>
        <v/>
      </c>
      <c r="Y92" s="81" t="str">
        <f t="shared" si="106"/>
        <v/>
      </c>
      <c r="Z92" s="81" t="str">
        <f t="shared" si="107"/>
        <v/>
      </c>
      <c r="AA92" s="81" t="str">
        <f t="shared" si="108"/>
        <v/>
      </c>
      <c r="AB92" s="81" t="str">
        <f t="shared" si="109"/>
        <v/>
      </c>
      <c r="AC92" s="81" t="str">
        <f t="shared" si="110"/>
        <v/>
      </c>
      <c r="AD92" s="81" t="str">
        <f t="shared" si="111"/>
        <v/>
      </c>
      <c r="AE92" s="81" t="str">
        <f t="shared" si="112"/>
        <v/>
      </c>
      <c r="AF92" s="81" t="str">
        <f t="shared" si="113"/>
        <v/>
      </c>
      <c r="AG92" s="81" t="str">
        <f t="shared" si="114"/>
        <v/>
      </c>
      <c r="AH92" s="81"/>
      <c r="AI92" s="81"/>
      <c r="AJ92" s="81"/>
      <c r="AK92" s="81"/>
      <c r="AL92" s="81"/>
      <c r="AM92" s="81"/>
      <c r="AN92" s="81"/>
    </row>
    <row r="93" spans="1:40" x14ac:dyDescent="0.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 t="str">
        <f t="shared" si="83"/>
        <v/>
      </c>
    </row>
    <row r="94" spans="1:40" x14ac:dyDescent="0.3">
      <c r="B94" s="79"/>
      <c r="C94" s="79" t="s">
        <v>1336</v>
      </c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 t="str">
        <f t="shared" si="83"/>
        <v/>
      </c>
    </row>
    <row r="95" spans="1:40" x14ac:dyDescent="0.3">
      <c r="B95" s="79" t="s">
        <v>1357</v>
      </c>
      <c r="C95" s="79" t="s">
        <v>1334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 t="str">
        <f t="shared" si="83"/>
        <v/>
      </c>
    </row>
    <row r="96" spans="1:40" x14ac:dyDescent="0.3">
      <c r="B96" s="79"/>
      <c r="C96" s="79" t="s">
        <v>1358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 t="str">
        <f t="shared" si="83"/>
        <v/>
      </c>
    </row>
    <row r="97" spans="1:40" x14ac:dyDescent="0.3">
      <c r="B97" s="79"/>
      <c r="C97" s="79" t="s">
        <v>1342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 t="str">
        <f t="shared" si="83"/>
        <v/>
      </c>
    </row>
    <row r="98" spans="1:40" x14ac:dyDescent="0.3">
      <c r="B98" s="79" t="s">
        <v>1359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 t="str">
        <f t="shared" si="83"/>
        <v/>
      </c>
    </row>
    <row r="99" spans="1:40" x14ac:dyDescent="0.3">
      <c r="B99" s="79"/>
      <c r="C99" s="79" t="s">
        <v>863</v>
      </c>
      <c r="D99" s="79" t="s">
        <v>264</v>
      </c>
      <c r="E99" s="79"/>
      <c r="F99" s="79">
        <v>295</v>
      </c>
      <c r="G99" s="79">
        <v>394.99999999999994</v>
      </c>
      <c r="H99" s="79">
        <v>394.99999999999994</v>
      </c>
      <c r="I99" s="79">
        <v>394.99999999999994</v>
      </c>
      <c r="J99" s="79">
        <v>195</v>
      </c>
      <c r="K99" s="79">
        <v>394.99999999999994</v>
      </c>
      <c r="L99" s="79">
        <v>394.99999999999994</v>
      </c>
      <c r="M99" s="79">
        <v>394.99999999999994</v>
      </c>
      <c r="N99" s="79">
        <v>394.99999999999994</v>
      </c>
      <c r="O99" s="79">
        <v>596</v>
      </c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 t="str">
        <f t="shared" si="83"/>
        <v/>
      </c>
    </row>
    <row r="100" spans="1:40" x14ac:dyDescent="0.3">
      <c r="B100" s="79"/>
      <c r="C100" s="79" t="s">
        <v>1334</v>
      </c>
      <c r="D100" s="79" t="s">
        <v>645</v>
      </c>
      <c r="E100" s="79"/>
      <c r="F100" s="79">
        <v>2</v>
      </c>
      <c r="G100" s="79">
        <v>2</v>
      </c>
      <c r="H100" s="79">
        <v>2</v>
      </c>
      <c r="I100" s="79">
        <v>2</v>
      </c>
      <c r="J100" s="79">
        <v>1</v>
      </c>
      <c r="K100" s="79">
        <v>2</v>
      </c>
      <c r="L100" s="79">
        <v>2</v>
      </c>
      <c r="M100" s="79">
        <v>2</v>
      </c>
      <c r="N100" s="79">
        <v>2</v>
      </c>
      <c r="O100" s="79">
        <v>3</v>
      </c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 t="str">
        <f t="shared" si="83"/>
        <v/>
      </c>
    </row>
    <row r="101" spans="1:40" x14ac:dyDescent="0.3">
      <c r="B101" s="79"/>
      <c r="C101" s="79" t="s">
        <v>1335</v>
      </c>
      <c r="D101" s="79" t="s">
        <v>264</v>
      </c>
      <c r="E101" s="79"/>
      <c r="F101" s="79">
        <v>147.5</v>
      </c>
      <c r="G101" s="79">
        <v>197.49999999999997</v>
      </c>
      <c r="H101" s="79">
        <v>197.49999999999997</v>
      </c>
      <c r="I101" s="79">
        <v>197.49999999999997</v>
      </c>
      <c r="J101" s="79">
        <v>195</v>
      </c>
      <c r="K101" s="79">
        <v>197.49999999999997</v>
      </c>
      <c r="L101" s="79">
        <v>197.49999999999997</v>
      </c>
      <c r="M101" s="79">
        <v>197.49999999999997</v>
      </c>
      <c r="N101" s="79">
        <v>197.49999999999997</v>
      </c>
      <c r="O101" s="79">
        <v>198.66666666666666</v>
      </c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 t="str">
        <f t="shared" si="83"/>
        <v/>
      </c>
    </row>
    <row r="102" spans="1:40" x14ac:dyDescent="0.3">
      <c r="B102" s="79"/>
      <c r="C102" s="79" t="s">
        <v>1360</v>
      </c>
      <c r="D102" s="79" t="s">
        <v>645</v>
      </c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 t="str">
        <f t="shared" si="83"/>
        <v/>
      </c>
    </row>
    <row r="103" spans="1:40" x14ac:dyDescent="0.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 t="str">
        <f t="shared" si="83"/>
        <v/>
      </c>
    </row>
    <row r="104" spans="1:40" x14ac:dyDescent="0.3">
      <c r="B104" s="79"/>
      <c r="C104" s="79" t="s">
        <v>1336</v>
      </c>
      <c r="D104" s="79" t="s">
        <v>264</v>
      </c>
      <c r="E104" s="79"/>
      <c r="F104" s="79">
        <v>196</v>
      </c>
      <c r="G104" s="79">
        <v>196</v>
      </c>
      <c r="H104" s="79">
        <v>246</v>
      </c>
      <c r="I104" s="79">
        <v>297</v>
      </c>
      <c r="J104" s="79">
        <v>600</v>
      </c>
      <c r="K104" s="79">
        <v>347</v>
      </c>
      <c r="L104" s="79">
        <v>398</v>
      </c>
      <c r="M104" s="79">
        <v>448</v>
      </c>
      <c r="N104" s="79">
        <v>499</v>
      </c>
      <c r="O104" s="79">
        <v>398</v>
      </c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 t="str">
        <f t="shared" si="83"/>
        <v/>
      </c>
    </row>
    <row r="105" spans="1:40" x14ac:dyDescent="0.3">
      <c r="B105" s="79"/>
      <c r="C105" s="79" t="s">
        <v>1334</v>
      </c>
      <c r="D105" s="79" t="s">
        <v>645</v>
      </c>
      <c r="E105" s="79"/>
      <c r="F105" s="79">
        <v>1</v>
      </c>
      <c r="G105" s="79">
        <v>1</v>
      </c>
      <c r="H105" s="79">
        <v>1</v>
      </c>
      <c r="I105" s="79">
        <v>2</v>
      </c>
      <c r="J105" s="79">
        <v>3</v>
      </c>
      <c r="K105" s="79">
        <v>2</v>
      </c>
      <c r="L105" s="79">
        <v>2</v>
      </c>
      <c r="M105" s="79">
        <v>2</v>
      </c>
      <c r="N105" s="79">
        <v>2</v>
      </c>
      <c r="O105" s="79">
        <v>2</v>
      </c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 t="str">
        <f t="shared" si="83"/>
        <v/>
      </c>
    </row>
    <row r="106" spans="1:40" x14ac:dyDescent="0.3">
      <c r="B106" s="79"/>
      <c r="C106" s="79" t="s">
        <v>1341</v>
      </c>
      <c r="D106" s="79" t="s">
        <v>264</v>
      </c>
      <c r="E106" s="79"/>
      <c r="F106" s="79">
        <v>196</v>
      </c>
      <c r="G106" s="79">
        <v>196</v>
      </c>
      <c r="H106" s="79">
        <v>246</v>
      </c>
      <c r="I106" s="79">
        <v>148.5</v>
      </c>
      <c r="J106" s="79">
        <v>200</v>
      </c>
      <c r="K106" s="79">
        <v>173.5</v>
      </c>
      <c r="L106" s="79">
        <v>199</v>
      </c>
      <c r="M106" s="79">
        <v>224</v>
      </c>
      <c r="N106" s="79">
        <v>249.5</v>
      </c>
      <c r="O106" s="79">
        <v>199</v>
      </c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 t="str">
        <f t="shared" si="83"/>
        <v/>
      </c>
    </row>
    <row r="107" spans="1:40" x14ac:dyDescent="0.3">
      <c r="B107" s="79"/>
      <c r="C107" s="79" t="s">
        <v>1360</v>
      </c>
      <c r="D107" s="79" t="s">
        <v>645</v>
      </c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X107" s="81" t="str">
        <f t="shared" si="84"/>
        <v/>
      </c>
      <c r="Y107" s="81" t="str">
        <f t="shared" si="85"/>
        <v/>
      </c>
      <c r="Z107" s="81" t="str">
        <f t="shared" si="86"/>
        <v/>
      </c>
      <c r="AA107" s="81" t="str">
        <f t="shared" si="87"/>
        <v/>
      </c>
      <c r="AB107" s="81" t="str">
        <f t="shared" si="88"/>
        <v/>
      </c>
      <c r="AC107" s="81" t="str">
        <f t="shared" si="89"/>
        <v/>
      </c>
      <c r="AD107" s="81" t="str">
        <f t="shared" si="90"/>
        <v/>
      </c>
      <c r="AE107" s="81" t="str">
        <f t="shared" si="91"/>
        <v/>
      </c>
      <c r="AF107" s="81" t="str">
        <f t="shared" si="92"/>
        <v/>
      </c>
      <c r="AG107" s="81" t="str">
        <f t="shared" si="93"/>
        <v/>
      </c>
      <c r="AH107" s="81" t="str">
        <f t="shared" si="83"/>
        <v/>
      </c>
    </row>
    <row r="108" spans="1:40" x14ac:dyDescent="0.3">
      <c r="A108">
        <v>74</v>
      </c>
      <c r="B108" s="98" t="s">
        <v>1391</v>
      </c>
      <c r="C108" s="98" t="s">
        <v>1353</v>
      </c>
      <c r="D108" s="98" t="s">
        <v>264</v>
      </c>
      <c r="E108" s="98"/>
      <c r="F108" s="98">
        <v>982</v>
      </c>
      <c r="G108" s="98">
        <v>1182</v>
      </c>
      <c r="H108" s="98">
        <v>1282</v>
      </c>
      <c r="I108" s="98">
        <v>1384</v>
      </c>
      <c r="J108" s="98">
        <v>1590</v>
      </c>
      <c r="K108" s="98">
        <v>1484</v>
      </c>
      <c r="L108" s="98">
        <v>1586</v>
      </c>
      <c r="M108" s="98">
        <v>1686</v>
      </c>
      <c r="N108" s="98">
        <v>1788</v>
      </c>
      <c r="O108" s="98">
        <v>1988</v>
      </c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</row>
    <row r="109" spans="1:40" s="79" customFormat="1" x14ac:dyDescent="0.3">
      <c r="B109" s="98" t="s">
        <v>1392</v>
      </c>
      <c r="C109" s="98" t="s">
        <v>1353</v>
      </c>
      <c r="D109" s="98" t="s">
        <v>264</v>
      </c>
      <c r="E109" s="98"/>
      <c r="F109" s="98">
        <v>982</v>
      </c>
      <c r="G109" s="98">
        <v>1182</v>
      </c>
      <c r="H109" s="98">
        <v>1282</v>
      </c>
      <c r="I109" s="98">
        <v>1384</v>
      </c>
      <c r="J109" s="98">
        <v>1590</v>
      </c>
      <c r="K109" s="98">
        <v>1484</v>
      </c>
      <c r="L109" s="98">
        <v>1586</v>
      </c>
      <c r="M109" s="98">
        <v>1686</v>
      </c>
      <c r="N109" s="98">
        <v>1788</v>
      </c>
      <c r="O109" s="98">
        <v>1988</v>
      </c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</row>
    <row r="110" spans="1:40" s="79" customFormat="1" x14ac:dyDescent="0.3">
      <c r="B110" s="98" t="s">
        <v>1391</v>
      </c>
      <c r="C110" s="98" t="s">
        <v>1353</v>
      </c>
      <c r="D110" s="83" t="s">
        <v>783</v>
      </c>
      <c r="E110" s="83"/>
      <c r="F110" s="83" t="str">
        <f>SUBSTITUTE(F108/100,",",".")</f>
        <v>9.82</v>
      </c>
      <c r="G110" s="83" t="str">
        <f t="shared" ref="G110:O111" si="115">SUBSTITUTE(G108/100,",",".")</f>
        <v>11.82</v>
      </c>
      <c r="H110" s="83" t="str">
        <f t="shared" si="115"/>
        <v>12.82</v>
      </c>
      <c r="I110" s="83" t="str">
        <f t="shared" si="115"/>
        <v>13.84</v>
      </c>
      <c r="J110" s="83" t="str">
        <f t="shared" si="115"/>
        <v>15.9</v>
      </c>
      <c r="K110" s="83" t="str">
        <f t="shared" si="115"/>
        <v>14.84</v>
      </c>
      <c r="L110" s="83" t="str">
        <f t="shared" si="115"/>
        <v>15.86</v>
      </c>
      <c r="M110" s="83" t="str">
        <f t="shared" si="115"/>
        <v>16.86</v>
      </c>
      <c r="N110" s="83" t="str">
        <f t="shared" si="115"/>
        <v>17.88</v>
      </c>
      <c r="O110" s="83" t="str">
        <f t="shared" si="115"/>
        <v>19.88</v>
      </c>
      <c r="W110" s="81"/>
      <c r="X110" s="81" t="str">
        <f t="shared" ref="X110" si="11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81" t="str">
        <f t="shared" ref="Y110" si="11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81" t="str">
        <f t="shared" ref="Z110" si="11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81" t="str">
        <f t="shared" ref="AA110" si="11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81" t="str">
        <f t="shared" ref="AB110" si="12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81" t="str">
        <f t="shared" ref="AC110" si="12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81" t="str">
        <f t="shared" ref="AD110" si="12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81" t="str">
        <f t="shared" ref="AE110" si="12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81" t="str">
        <f t="shared" ref="AF110" si="12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81" t="str">
        <f t="shared" ref="AG110" si="125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81"/>
      <c r="AI110" s="81"/>
      <c r="AJ110" s="81"/>
      <c r="AK110" s="81"/>
      <c r="AL110" s="81"/>
      <c r="AM110" s="81"/>
      <c r="AN110" s="81"/>
    </row>
    <row r="111" spans="1:40" s="79" customFormat="1" x14ac:dyDescent="0.3">
      <c r="B111" s="98" t="s">
        <v>1392</v>
      </c>
      <c r="C111" s="98" t="s">
        <v>1353</v>
      </c>
      <c r="D111" s="83" t="s">
        <v>783</v>
      </c>
      <c r="E111" s="83"/>
      <c r="F111" s="83" t="str">
        <f>SUBSTITUTE(F109/100,",",".")</f>
        <v>9.82</v>
      </c>
      <c r="G111" s="83" t="str">
        <f t="shared" si="115"/>
        <v>11.82</v>
      </c>
      <c r="H111" s="83" t="str">
        <f t="shared" si="115"/>
        <v>12.82</v>
      </c>
      <c r="I111" s="83" t="str">
        <f t="shared" si="115"/>
        <v>13.84</v>
      </c>
      <c r="J111" s="83" t="str">
        <f t="shared" si="115"/>
        <v>15.9</v>
      </c>
      <c r="K111" s="83" t="str">
        <f t="shared" si="115"/>
        <v>14.84</v>
      </c>
      <c r="L111" s="83" t="str">
        <f t="shared" si="115"/>
        <v>15.86</v>
      </c>
      <c r="M111" s="83" t="str">
        <f t="shared" si="115"/>
        <v>16.86</v>
      </c>
      <c r="N111" s="83" t="str">
        <f t="shared" si="115"/>
        <v>17.88</v>
      </c>
      <c r="O111" s="83" t="str">
        <f t="shared" si="115"/>
        <v>19.88</v>
      </c>
      <c r="W111" s="81"/>
      <c r="X111" s="81" t="str">
        <f t="shared" ref="X111" si="12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81" t="str">
        <f t="shared" ref="Y111" si="12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81" t="str">
        <f t="shared" ref="Z111" si="12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81" t="str">
        <f t="shared" ref="AA111" si="12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81" t="str">
        <f t="shared" ref="AB111" si="13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81" t="str">
        <f t="shared" ref="AC111" si="13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81" t="str">
        <f t="shared" ref="AD111" si="13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81" t="str">
        <f t="shared" ref="AE111" si="13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81" t="str">
        <f t="shared" ref="AF111" si="13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81" t="str">
        <f t="shared" ref="AG111" si="135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81"/>
      <c r="AI111" s="81"/>
      <c r="AJ111" s="81"/>
      <c r="AK111" s="81"/>
      <c r="AL111" s="81"/>
      <c r="AM111" s="81"/>
      <c r="AN111" s="81"/>
    </row>
    <row r="112" spans="1:40" x14ac:dyDescent="0.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X112" s="81" t="str">
        <f t="shared" si="84"/>
        <v/>
      </c>
      <c r="Y112" s="81" t="str">
        <f t="shared" si="85"/>
        <v/>
      </c>
      <c r="Z112" s="81" t="str">
        <f t="shared" si="86"/>
        <v/>
      </c>
      <c r="AA112" s="81" t="str">
        <f t="shared" si="87"/>
        <v/>
      </c>
      <c r="AB112" s="81" t="str">
        <f t="shared" si="88"/>
        <v/>
      </c>
      <c r="AC112" s="81" t="str">
        <f t="shared" si="89"/>
        <v/>
      </c>
      <c r="AD112" s="81" t="str">
        <f t="shared" si="90"/>
        <v/>
      </c>
      <c r="AE112" s="81" t="str">
        <f t="shared" si="91"/>
        <v/>
      </c>
      <c r="AF112" s="81" t="str">
        <f t="shared" si="92"/>
        <v/>
      </c>
      <c r="AG112" s="81" t="str">
        <f t="shared" si="93"/>
        <v/>
      </c>
      <c r="AH112" s="81" t="str">
        <f t="shared" si="83"/>
        <v/>
      </c>
    </row>
    <row r="113" spans="1:34" x14ac:dyDescent="0.3">
      <c r="B113" s="79"/>
      <c r="C113" s="79" t="s">
        <v>1350</v>
      </c>
      <c r="D113" s="79" t="s">
        <v>645</v>
      </c>
      <c r="E113" s="79"/>
      <c r="F113" s="79">
        <v>12</v>
      </c>
      <c r="G113" s="79">
        <v>12</v>
      </c>
      <c r="H113" s="79">
        <v>12</v>
      </c>
      <c r="I113" s="79">
        <v>12</v>
      </c>
      <c r="J113" s="79">
        <v>12</v>
      </c>
      <c r="K113" s="79">
        <v>12</v>
      </c>
      <c r="L113" s="79">
        <v>12</v>
      </c>
      <c r="M113" s="79">
        <v>12</v>
      </c>
      <c r="N113" s="79">
        <v>12</v>
      </c>
      <c r="O113" s="79">
        <v>12</v>
      </c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 t="str">
        <f t="shared" si="83"/>
        <v/>
      </c>
    </row>
    <row r="114" spans="1:34" x14ac:dyDescent="0.3">
      <c r="B114" s="79"/>
      <c r="C114" s="79" t="s">
        <v>1361</v>
      </c>
      <c r="D114" s="79" t="s">
        <v>645</v>
      </c>
      <c r="E114" s="79"/>
      <c r="F114" s="79">
        <v>16</v>
      </c>
      <c r="G114" s="79">
        <v>16</v>
      </c>
      <c r="H114" s="79">
        <v>32</v>
      </c>
      <c r="I114" s="79">
        <v>32</v>
      </c>
      <c r="J114" s="79">
        <v>32</v>
      </c>
      <c r="K114" s="79">
        <v>32</v>
      </c>
      <c r="L114" s="79">
        <v>32</v>
      </c>
      <c r="M114" s="79">
        <v>32</v>
      </c>
      <c r="N114" s="79">
        <v>48</v>
      </c>
      <c r="O114" s="79">
        <v>48</v>
      </c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 t="str">
        <f t="shared" si="83"/>
        <v/>
      </c>
    </row>
    <row r="115" spans="1:34" x14ac:dyDescent="0.3">
      <c r="A115">
        <v>75</v>
      </c>
      <c r="B115" s="83" t="s">
        <v>1393</v>
      </c>
      <c r="C115" s="83" t="s">
        <v>1362</v>
      </c>
      <c r="D115" s="83" t="s">
        <v>645</v>
      </c>
      <c r="E115" s="83"/>
      <c r="F115" s="83">
        <v>28</v>
      </c>
      <c r="G115" s="83">
        <v>28</v>
      </c>
      <c r="H115" s="83">
        <v>44</v>
      </c>
      <c r="I115" s="83">
        <v>44</v>
      </c>
      <c r="J115" s="83">
        <v>44</v>
      </c>
      <c r="K115" s="83">
        <v>44</v>
      </c>
      <c r="L115" s="83">
        <v>44</v>
      </c>
      <c r="M115" s="83">
        <v>44</v>
      </c>
      <c r="N115" s="83">
        <v>60</v>
      </c>
      <c r="O115" s="83">
        <v>60</v>
      </c>
      <c r="X115" s="81" t="str">
        <f t="shared" si="84"/>
        <v xml:space="preserve">INSERT INTO SC_Constantes(RefDimension,Nom,Valeur,DateModif) values (2,'Q_PENTURE_FV',28,now());
</v>
      </c>
      <c r="Y115" s="81" t="str">
        <f t="shared" si="85"/>
        <v xml:space="preserve">INSERT INTO SC_Constantes(RefDimension,Nom,Valeur,DateModif) values (3,'Q_PENTURE_FV',28,now());
</v>
      </c>
      <c r="Z115" s="81" t="str">
        <f t="shared" si="86"/>
        <v xml:space="preserve">INSERT INTO SC_Constantes(RefDimension,Nom,Valeur,DateModif) values (4,'Q_PENTURE_FV',44,now());
</v>
      </c>
      <c r="AA115" s="81" t="str">
        <f t="shared" si="87"/>
        <v xml:space="preserve">INSERT INTO SC_Constantes(RefDimension,Nom,Valeur,DateModif) values (5,'Q_PENTURE_FV',44,now());
</v>
      </c>
      <c r="AB115" s="81" t="str">
        <f t="shared" si="88"/>
        <v xml:space="preserve">INSERT INTO SC_Constantes(RefDimension,Nom,Valeur,DateModif) values (6,'Q_PENTURE_FV',44,now());
</v>
      </c>
      <c r="AC115" s="81" t="str">
        <f t="shared" si="89"/>
        <v xml:space="preserve">INSERT INTO SC_Constantes(RefDimension,Nom,Valeur,DateModif) values (7,'Q_PENTURE_FV',44,now());
</v>
      </c>
      <c r="AD115" s="81" t="str">
        <f t="shared" si="90"/>
        <v xml:space="preserve">INSERT INTO SC_Constantes(RefDimension,Nom,Valeur,DateModif) values (8,'Q_PENTURE_FV',44,now());
</v>
      </c>
      <c r="AE115" s="81" t="str">
        <f t="shared" si="91"/>
        <v xml:space="preserve">INSERT INTO SC_Constantes(RefDimension,Nom,Valeur,DateModif) values (9,'Q_PENTURE_FV',44,now());
</v>
      </c>
      <c r="AF115" s="81" t="str">
        <f t="shared" si="92"/>
        <v xml:space="preserve">INSERT INTO SC_Constantes(RefDimension,Nom,Valeur,DateModif) values (10,'Q_PENTURE_FV',60,now());
</v>
      </c>
      <c r="AG115" s="81" t="str">
        <f t="shared" si="93"/>
        <v xml:space="preserve">INSERT INTO SC_Constantes(RefDimension,Nom,Valeur,DateModif) values (11,'Q_PENTURE_FV',60,now());
</v>
      </c>
      <c r="AH115" s="81" t="str">
        <f t="shared" si="83"/>
        <v/>
      </c>
    </row>
    <row r="116" spans="1:34" x14ac:dyDescent="0.3">
      <c r="B116" s="83" t="s">
        <v>1394</v>
      </c>
      <c r="C116" s="83" t="s">
        <v>1362</v>
      </c>
      <c r="D116" s="83" t="s">
        <v>645</v>
      </c>
      <c r="E116" s="83"/>
      <c r="F116" s="83">
        <v>28</v>
      </c>
      <c r="G116" s="83">
        <v>28</v>
      </c>
      <c r="H116" s="83">
        <v>44</v>
      </c>
      <c r="I116" s="83">
        <v>44</v>
      </c>
      <c r="J116" s="83">
        <v>44</v>
      </c>
      <c r="K116" s="83">
        <v>44</v>
      </c>
      <c r="L116" s="83">
        <v>44</v>
      </c>
      <c r="M116" s="83">
        <v>44</v>
      </c>
      <c r="N116" s="83">
        <v>60</v>
      </c>
      <c r="O116" s="83">
        <v>60</v>
      </c>
      <c r="X116" s="81" t="str">
        <f t="shared" ref="X116:X117" si="13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81" t="str">
        <f t="shared" ref="Y116:Y117" si="13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81" t="str">
        <f t="shared" ref="Z116:Z117" si="13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81" t="str">
        <f t="shared" ref="AA116:AA117" si="13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81" t="str">
        <f t="shared" ref="AB116:AB117" si="14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81" t="str">
        <f t="shared" ref="AC116:AC117" si="14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81" t="str">
        <f t="shared" ref="AD116:AD117" si="14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81" t="str">
        <f t="shared" ref="AE116:AE117" si="14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81" t="str">
        <f t="shared" ref="AF116:AF117" si="14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81" t="str">
        <f t="shared" ref="AG116:AG117" si="14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3"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X117" s="81" t="str">
        <f t="shared" si="136"/>
        <v/>
      </c>
      <c r="Y117" s="81" t="str">
        <f t="shared" si="137"/>
        <v/>
      </c>
      <c r="Z117" s="81" t="str">
        <f t="shared" si="138"/>
        <v/>
      </c>
      <c r="AA117" s="81" t="str">
        <f t="shared" si="139"/>
        <v/>
      </c>
      <c r="AB117" s="81" t="str">
        <f t="shared" si="140"/>
        <v/>
      </c>
      <c r="AC117" s="81" t="str">
        <f t="shared" si="141"/>
        <v/>
      </c>
      <c r="AD117" s="81" t="str">
        <f t="shared" si="142"/>
        <v/>
      </c>
      <c r="AE117" s="81" t="str">
        <f t="shared" si="143"/>
        <v/>
      </c>
      <c r="AF117" s="81" t="str">
        <f t="shared" si="144"/>
        <v/>
      </c>
      <c r="AG117" s="81" t="str">
        <f t="shared" si="145"/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P18"/>
  <sheetViews>
    <sheetView workbookViewId="0">
      <selection activeCell="Y4" sqref="Y4:AP15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1116</v>
      </c>
      <c r="D1" t="s">
        <v>329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A2" s="21" t="s">
        <v>1117</v>
      </c>
      <c r="C2" t="s">
        <v>274</v>
      </c>
      <c r="D2" t="s">
        <v>275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276</v>
      </c>
      <c r="E3" s="14"/>
      <c r="F3" s="14"/>
      <c r="G3" t="s">
        <v>277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 s="14" t="s">
        <v>886</v>
      </c>
      <c r="F4" s="14" t="s">
        <v>1073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(1,'ALIM_REL_DN63','MATIERE',324,null,'0.5*CTE1','REL_REPARTITEURS',now());
</v>
      </c>
      <c r="Z4" t="str">
        <f t="shared" ref="Z4:AP15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(2,'ALIM_REL_DN63','MATIERE',324,null,'0.5*CTE1','REL_REPARTITEURS',now());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(3,'ALIM_REL_DN63','MATIERE',324,null,'0.5*CTE1','REL_REPARTITEURS',now());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(4,'ALIM_REL_DN63','MATIERE',324,null,'0.5*CTE1','REL_REPARTITEURS',now());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(5,'ALIM_REL_DN63','MATIERE',324,null,'0.5*CTE1','REL_REPARTITEURS',now());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(6,'ALIM_REL_DN63','MATIERE',324,null,'0.5*CTE1','REL_REPARTITEURS',now());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(7,'ALIM_REL_DN63','MATIERE',324,null,'0.5*CTE1','REL_REPARTITEURS',now());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(8,'ALIM_REL_DN63','MATIERE',324,null,'0.5*CTE1','REL_REPARTITEURS',now());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(9,'ALIM_REL_DN63','MATIERE',324,null,'0.5*CTE1','REL_REPARTITEURS',now());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(10,'ALIM_REL_DN63','MATIERE',324,null,'0.5*CTE1','REL_REPARTITEURS',now());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(11,'ALIM_REL_DN63','MATIERE',324,null,'0.5*CTE1','REL_REPARTITEURS',now());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(12,'ALIM_REL_DN63','MATIERE',324,null,'0.5*CTE1','REL_REPARTITEURS',now());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(13,'ALIM_REL_DN63','MATIERE',324,null,'0.5*CTE1','REL_REPARTITEURS',now());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(14,'ALIM_REL_DN63','MATIERE',324,null,'0.5*CTE1','REL_REPARTITEURS',now());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(15,'ALIM_REL_DN63','MATIERE',324,null,'0.5*CTE1','REL_REPARTITEURS',now());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(16,'ALIM_REL_DN63','MATIERE',324,null,'0.5*CTE1','REL_REPARTITEURS',now());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(17,'ALIM_REL_DN63','MATIERE',324,null,'0.5*CTE1','REL_REPARTITEURS',now());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(18,'ALIM_REL_DN63','MATIERE',324,null,'0.5*CTE1','REL_REPARTITEURS',now());
</v>
      </c>
    </row>
    <row r="5" spans="1:42" x14ac:dyDescent="0.3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IF($C5="","",VLOOKUP($C5,[2]MATIERES!$A$2:$F$413,5,0))</f>
        <v>pc</v>
      </c>
      <c r="E5" t="s">
        <v>878</v>
      </c>
      <c r="F5" t="s">
        <v>1074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(1,'ALIM_REL_DN63','MATIERE',138,null,'1*CTE1','REL_T_PRESSION',now());
</v>
      </c>
      <c r="Z5" t="str">
        <f t="shared" si="0"/>
        <v xml:space="preserve">INSERT INTO SC_SystemeProduits(RefDimension,NomSysteme,typePresta,ligne,Quantite,formule,cte1,DateModif) values (2,'ALIM_REL_DN63','MATIERE',138,null,'1*CTE1','REL_T_PRESSION',now());
</v>
      </c>
      <c r="AA5" t="str">
        <f t="shared" si="0"/>
        <v xml:space="preserve">INSERT INTO SC_SystemeProduits(RefDimension,NomSysteme,typePresta,ligne,Quantite,formule,cte1,DateModif) values (3,'ALIM_REL_DN63','MATIERE',138,null,'1*CTE1','REL_T_PRESSION',now());
</v>
      </c>
      <c r="AB5" t="str">
        <f t="shared" si="0"/>
        <v xml:space="preserve">INSERT INTO SC_SystemeProduits(RefDimension,NomSysteme,typePresta,ligne,Quantite,formule,cte1,DateModif) values (4,'ALIM_REL_DN63','MATIERE',138,null,'1*CTE1','REL_T_PRESSION',now());
</v>
      </c>
      <c r="AC5" t="str">
        <f t="shared" si="0"/>
        <v xml:space="preserve">INSERT INTO SC_SystemeProduits(RefDimension,NomSysteme,typePresta,ligne,Quantite,formule,cte1,DateModif) values (5,'ALIM_REL_DN63','MATIERE',138,null,'1*CTE1','REL_T_PRESSION',now());
</v>
      </c>
      <c r="AD5" t="str">
        <f t="shared" si="0"/>
        <v xml:space="preserve">INSERT INTO SC_SystemeProduits(RefDimension,NomSysteme,typePresta,ligne,Quantite,formule,cte1,DateModif) values (6,'ALIM_REL_DN63','MATIERE',138,null,'1*CTE1','REL_T_PRESSION',now());
</v>
      </c>
      <c r="AE5" t="str">
        <f t="shared" si="0"/>
        <v xml:space="preserve">INSERT INTO SC_SystemeProduits(RefDimension,NomSysteme,typePresta,ligne,Quantite,formule,cte1,DateModif) values (7,'ALIM_REL_DN63','MATIERE',138,null,'1*CTE1','REL_T_PRESSION',now());
</v>
      </c>
      <c r="AF5" t="str">
        <f t="shared" si="0"/>
        <v xml:space="preserve">INSERT INTO SC_SystemeProduits(RefDimension,NomSysteme,typePresta,ligne,Quantite,formule,cte1,DateModif) values (8,'ALIM_REL_DN63','MATIERE',138,null,'1*CTE1','REL_T_PRESSION',now());
</v>
      </c>
      <c r="AG5" t="str">
        <f t="shared" si="0"/>
        <v xml:space="preserve">INSERT INTO SC_SystemeProduits(RefDimension,NomSysteme,typePresta,ligne,Quantite,formule,cte1,DateModif) values (9,'ALIM_REL_DN63','MATIERE',138,null,'1*CTE1','REL_T_PRESSION',now());
</v>
      </c>
      <c r="AH5" t="str">
        <f t="shared" si="0"/>
        <v xml:space="preserve">INSERT INTO SC_SystemeProduits(RefDimension,NomSysteme,typePresta,ligne,Quantite,formule,cte1,DateModif) values (10,'ALIM_REL_DN63','MATIERE',138,null,'1*CTE1','REL_T_PRESSION',now());
</v>
      </c>
      <c r="AI5" t="str">
        <f t="shared" si="0"/>
        <v xml:space="preserve">INSERT INTO SC_SystemeProduits(RefDimension,NomSysteme,typePresta,ligne,Quantite,formule,cte1,DateModif) values (11,'ALIM_REL_DN63','MATIERE',138,null,'1*CTE1','REL_T_PRESSION',now());
</v>
      </c>
      <c r="AJ5" t="str">
        <f t="shared" si="0"/>
        <v xml:space="preserve">INSERT INTO SC_SystemeProduits(RefDimension,NomSysteme,typePresta,ligne,Quantite,formule,cte1,DateModif) values (12,'ALIM_REL_DN63','MATIERE',138,null,'1*CTE1','REL_T_PRESSION',now());
</v>
      </c>
      <c r="AK5" t="str">
        <f t="shared" si="0"/>
        <v xml:space="preserve">INSERT INTO SC_SystemeProduits(RefDimension,NomSysteme,typePresta,ligne,Quantite,formule,cte1,DateModif) values (13,'ALIM_REL_DN63','MATIERE',138,null,'1*CTE1','REL_T_PRESSION',now());
</v>
      </c>
      <c r="AL5" t="str">
        <f t="shared" si="0"/>
        <v xml:space="preserve">INSERT INTO SC_SystemeProduits(RefDimension,NomSysteme,typePresta,ligne,Quantite,formule,cte1,DateModif) values (14,'ALIM_REL_DN63','MATIERE',138,null,'1*CTE1','REL_T_PRESSION',now());
</v>
      </c>
      <c r="AM5" t="str">
        <f t="shared" si="0"/>
        <v xml:space="preserve">INSERT INTO SC_SystemeProduits(RefDimension,NomSysteme,typePresta,ligne,Quantite,formule,cte1,DateModif) values (15,'ALIM_REL_DN63','MATIERE',138,null,'1*CTE1','REL_T_PRESSION',now());
</v>
      </c>
      <c r="AN5" t="str">
        <f t="shared" si="0"/>
        <v xml:space="preserve">INSERT INTO SC_SystemeProduits(RefDimension,NomSysteme,typePresta,ligne,Quantite,formule,cte1,DateModif) values (16,'ALIM_REL_DN63','MATIERE',138,null,'1*CTE1','REL_T_PRESSION',now());
</v>
      </c>
      <c r="AO5" t="str">
        <f t="shared" si="0"/>
        <v xml:space="preserve">INSERT INTO SC_SystemeProduits(RefDimension,NomSysteme,typePresta,ligne,Quantite,formule,cte1,DateModif) values (17,'ALIM_REL_DN63','MATIERE',138,null,'1*CTE1','REL_T_PRESSION',now());
</v>
      </c>
      <c r="AP5" t="str">
        <f t="shared" si="0"/>
        <v xml:space="preserve">INSERT INTO SC_SystemeProduits(RefDimension,NomSysteme,typePresta,ligne,Quantite,formule,cte1,DateModif) values (18,'ALIM_REL_DN63','MATIERE',138,null,'1*CTE1','REL_T_PRESSION',now());
</v>
      </c>
    </row>
    <row r="6" spans="1:42" x14ac:dyDescent="0.3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IF($C6="","",VLOOKUP($C6,[2]MATIERES!$A$2:$F$413,5,0))</f>
        <v>pc</v>
      </c>
      <c r="E6" t="s">
        <v>878</v>
      </c>
      <c r="F6" t="s">
        <v>1071</v>
      </c>
      <c r="Y6" t="str">
        <f t="shared" si="1"/>
        <v xml:space="preserve">INSERT INTO SC_SystemeProduits(RefDimension,NomSysteme,typePresta,ligne,Quantite,formule,cte1,DateModif) values (1,'ALIM_REL_DN63','MATIERE',132,null,'1*CTE1','REL_PVCDN50',now());
</v>
      </c>
      <c r="Z6" t="str">
        <f t="shared" si="0"/>
        <v xml:space="preserve">INSERT INTO SC_SystemeProduits(RefDimension,NomSysteme,typePresta,ligne,Quantite,formule,cte1,DateModif) values (2,'ALIM_REL_DN63','MATIERE',132,null,'1*CTE1','REL_PVCDN50',now());
</v>
      </c>
      <c r="AA6" t="str">
        <f t="shared" si="0"/>
        <v xml:space="preserve">INSERT INTO SC_SystemeProduits(RefDimension,NomSysteme,typePresta,ligne,Quantite,formule,cte1,DateModif) values (3,'ALIM_REL_DN63','MATIERE',132,null,'1*CTE1','REL_PVCDN50',now());
</v>
      </c>
      <c r="AB6" t="str">
        <f t="shared" si="0"/>
        <v xml:space="preserve">INSERT INTO SC_SystemeProduits(RefDimension,NomSysteme,typePresta,ligne,Quantite,formule,cte1,DateModif) values (4,'ALIM_REL_DN63','MATIERE',132,null,'1*CTE1','REL_PVCDN50',now());
</v>
      </c>
      <c r="AC6" t="str">
        <f t="shared" si="0"/>
        <v xml:space="preserve">INSERT INTO SC_SystemeProduits(RefDimension,NomSysteme,typePresta,ligne,Quantite,formule,cte1,DateModif) values (5,'ALIM_REL_DN63','MATIERE',132,null,'1*CTE1','REL_PVCDN50',now());
</v>
      </c>
      <c r="AD6" t="str">
        <f t="shared" si="0"/>
        <v xml:space="preserve">INSERT INTO SC_SystemeProduits(RefDimension,NomSysteme,typePresta,ligne,Quantite,formule,cte1,DateModif) values (6,'ALIM_REL_DN63','MATIERE',132,null,'1*CTE1','REL_PVCDN50',now());
</v>
      </c>
      <c r="AE6" t="str">
        <f t="shared" si="0"/>
        <v xml:space="preserve">INSERT INTO SC_SystemeProduits(RefDimension,NomSysteme,typePresta,ligne,Quantite,formule,cte1,DateModif) values (7,'ALIM_REL_DN63','MATIERE',132,null,'1*CTE1','REL_PVCDN50',now());
</v>
      </c>
      <c r="AF6" t="str">
        <f t="shared" si="0"/>
        <v xml:space="preserve">INSERT INTO SC_SystemeProduits(RefDimension,NomSysteme,typePresta,ligne,Quantite,formule,cte1,DateModif) values (8,'ALIM_REL_DN63','MATIERE',132,null,'1*CTE1','REL_PVCDN50',now());
</v>
      </c>
      <c r="AG6" t="str">
        <f t="shared" si="0"/>
        <v xml:space="preserve">INSERT INTO SC_SystemeProduits(RefDimension,NomSysteme,typePresta,ligne,Quantite,formule,cte1,DateModif) values (9,'ALIM_REL_DN63','MATIERE',132,null,'1*CTE1','REL_PVCDN50',now());
</v>
      </c>
      <c r="AH6" t="str">
        <f t="shared" si="0"/>
        <v xml:space="preserve">INSERT INTO SC_SystemeProduits(RefDimension,NomSysteme,typePresta,ligne,Quantite,formule,cte1,DateModif) values (10,'ALIM_REL_DN63','MATIERE',132,null,'1*CTE1','REL_PVCDN50',now());
</v>
      </c>
      <c r="AI6" t="str">
        <f t="shared" si="0"/>
        <v xml:space="preserve">INSERT INTO SC_SystemeProduits(RefDimension,NomSysteme,typePresta,ligne,Quantite,formule,cte1,DateModif) values (11,'ALIM_REL_DN63','MATIERE',132,null,'1*CTE1','REL_PVCDN50',now());
</v>
      </c>
      <c r="AJ6" t="str">
        <f t="shared" si="0"/>
        <v xml:space="preserve">INSERT INTO SC_SystemeProduits(RefDimension,NomSysteme,typePresta,ligne,Quantite,formule,cte1,DateModif) values (12,'ALIM_REL_DN63','MATIERE',132,null,'1*CTE1','REL_PVCDN50',now());
</v>
      </c>
      <c r="AK6" t="str">
        <f t="shared" si="0"/>
        <v xml:space="preserve">INSERT INTO SC_SystemeProduits(RefDimension,NomSysteme,typePresta,ligne,Quantite,formule,cte1,DateModif) values (13,'ALIM_REL_DN63','MATIERE',132,null,'1*CTE1','REL_PVCDN50',now());
</v>
      </c>
      <c r="AL6" t="str">
        <f t="shared" si="0"/>
        <v xml:space="preserve">INSERT INTO SC_SystemeProduits(RefDimension,NomSysteme,typePresta,ligne,Quantite,formule,cte1,DateModif) values (14,'ALIM_REL_DN63','MATIERE',132,null,'1*CTE1','REL_PVCDN50',now());
</v>
      </c>
      <c r="AM6" t="str">
        <f t="shared" si="0"/>
        <v xml:space="preserve">INSERT INTO SC_SystemeProduits(RefDimension,NomSysteme,typePresta,ligne,Quantite,formule,cte1,DateModif) values (15,'ALIM_REL_DN63','MATIERE',132,null,'1*CTE1','REL_PVCDN50',now());
</v>
      </c>
      <c r="AN6" t="str">
        <f t="shared" si="0"/>
        <v xml:space="preserve">INSERT INTO SC_SystemeProduits(RefDimension,NomSysteme,typePresta,ligne,Quantite,formule,cte1,DateModif) values (16,'ALIM_REL_DN63','MATIERE',132,null,'1*CTE1','REL_PVCDN50',now());
</v>
      </c>
      <c r="AO6" t="str">
        <f t="shared" si="0"/>
        <v xml:space="preserve">INSERT INTO SC_SystemeProduits(RefDimension,NomSysteme,typePresta,ligne,Quantite,formule,cte1,DateModif) values (17,'ALIM_REL_DN63','MATIERE',132,null,'1*CTE1','REL_PVCDN50',now());
</v>
      </c>
      <c r="AP6" t="str">
        <f t="shared" si="0"/>
        <v xml:space="preserve">INSERT INTO SC_SystemeProduits(RefDimension,NomSysteme,typePresta,ligne,Quantite,formule,cte1,DateModif) values (18,'ALIM_REL_DN63','MATIERE',132,null,'1*CTE1','REL_PVCDN50',now());
</v>
      </c>
    </row>
    <row r="7" spans="1:42" x14ac:dyDescent="0.3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IF($C7="","",VLOOKUP($C7,[2]MATIERES!$A$2:$F$413,5,0))</f>
        <v>pc</v>
      </c>
      <c r="E7" t="s">
        <v>878</v>
      </c>
      <c r="F7" t="s">
        <v>1072</v>
      </c>
      <c r="Y7" t="str">
        <f t="shared" si="1"/>
        <v xml:space="preserve">INSERT INTO SC_SystemeProduits(RefDimension,NomSysteme,typePresta,ligne,Quantite,formule,cte1,DateModif) values (1,'ALIM_REL_DN63','MATIERE',136,null,'1*CTE1','REL_COUDES90DN50',now());
</v>
      </c>
      <c r="Z7" t="str">
        <f t="shared" si="0"/>
        <v xml:space="preserve">INSERT INTO SC_SystemeProduits(RefDimension,NomSysteme,typePresta,ligne,Quantite,formule,cte1,DateModif) values (2,'ALIM_REL_DN63','MATIERE',136,null,'1*CTE1','REL_COUDES90DN50',now());
</v>
      </c>
      <c r="AA7" t="str">
        <f t="shared" si="0"/>
        <v xml:space="preserve">INSERT INTO SC_SystemeProduits(RefDimension,NomSysteme,typePresta,ligne,Quantite,formule,cte1,DateModif) values (3,'ALIM_REL_DN63','MATIERE',136,null,'1*CTE1','REL_COUDES90DN50',now());
</v>
      </c>
      <c r="AB7" t="str">
        <f t="shared" si="0"/>
        <v xml:space="preserve">INSERT INTO SC_SystemeProduits(RefDimension,NomSysteme,typePresta,ligne,Quantite,formule,cte1,DateModif) values (4,'ALIM_REL_DN63','MATIERE',136,null,'1*CTE1','REL_COUDES90DN50',now());
</v>
      </c>
      <c r="AC7" t="str">
        <f t="shared" si="0"/>
        <v xml:space="preserve">INSERT INTO SC_SystemeProduits(RefDimension,NomSysteme,typePresta,ligne,Quantite,formule,cte1,DateModif) values (5,'ALIM_REL_DN63','MATIERE',136,null,'1*CTE1','REL_COUDES90DN50',now());
</v>
      </c>
      <c r="AD7" t="str">
        <f t="shared" si="0"/>
        <v xml:space="preserve">INSERT INTO SC_SystemeProduits(RefDimension,NomSysteme,typePresta,ligne,Quantite,formule,cte1,DateModif) values (6,'ALIM_REL_DN63','MATIERE',136,null,'1*CTE1','REL_COUDES90DN50',now());
</v>
      </c>
      <c r="AE7" t="str">
        <f t="shared" si="0"/>
        <v xml:space="preserve">INSERT INTO SC_SystemeProduits(RefDimension,NomSysteme,typePresta,ligne,Quantite,formule,cte1,DateModif) values (7,'ALIM_REL_DN63','MATIERE',136,null,'1*CTE1','REL_COUDES90DN50',now());
</v>
      </c>
      <c r="AF7" t="str">
        <f t="shared" si="0"/>
        <v xml:space="preserve">INSERT INTO SC_SystemeProduits(RefDimension,NomSysteme,typePresta,ligne,Quantite,formule,cte1,DateModif) values (8,'ALIM_REL_DN63','MATIERE',136,null,'1*CTE1','REL_COUDES90DN50',now());
</v>
      </c>
      <c r="AG7" t="str">
        <f t="shared" si="0"/>
        <v xml:space="preserve">INSERT INTO SC_SystemeProduits(RefDimension,NomSysteme,typePresta,ligne,Quantite,formule,cte1,DateModif) values (9,'ALIM_REL_DN63','MATIERE',136,null,'1*CTE1','REL_COUDES90DN50',now());
</v>
      </c>
      <c r="AH7" t="str">
        <f t="shared" si="0"/>
        <v xml:space="preserve">INSERT INTO SC_SystemeProduits(RefDimension,NomSysteme,typePresta,ligne,Quantite,formule,cte1,DateModif) values (10,'ALIM_REL_DN63','MATIERE',136,null,'1*CTE1','REL_COUDES90DN50',now());
</v>
      </c>
      <c r="AI7" t="str">
        <f t="shared" si="0"/>
        <v xml:space="preserve">INSERT INTO SC_SystemeProduits(RefDimension,NomSysteme,typePresta,ligne,Quantite,formule,cte1,DateModif) values (11,'ALIM_REL_DN63','MATIERE',136,null,'1*CTE1','REL_COUDES90DN50',now());
</v>
      </c>
      <c r="AJ7" t="str">
        <f t="shared" si="0"/>
        <v xml:space="preserve">INSERT INTO SC_SystemeProduits(RefDimension,NomSysteme,typePresta,ligne,Quantite,formule,cte1,DateModif) values (12,'ALIM_REL_DN63','MATIERE',136,null,'1*CTE1','REL_COUDES90DN50',now());
</v>
      </c>
      <c r="AK7" t="str">
        <f t="shared" si="0"/>
        <v xml:space="preserve">INSERT INTO SC_SystemeProduits(RefDimension,NomSysteme,typePresta,ligne,Quantite,formule,cte1,DateModif) values (13,'ALIM_REL_DN63','MATIERE',136,null,'1*CTE1','REL_COUDES90DN50',now());
</v>
      </c>
      <c r="AL7" t="str">
        <f t="shared" si="0"/>
        <v xml:space="preserve">INSERT INTO SC_SystemeProduits(RefDimension,NomSysteme,typePresta,ligne,Quantite,formule,cte1,DateModif) values (14,'ALIM_REL_DN63','MATIERE',136,null,'1*CTE1','REL_COUDES90DN50',now());
</v>
      </c>
      <c r="AM7" t="str">
        <f t="shared" si="0"/>
        <v xml:space="preserve">INSERT INTO SC_SystemeProduits(RefDimension,NomSysteme,typePresta,ligne,Quantite,formule,cte1,DateModif) values (15,'ALIM_REL_DN63','MATIERE',136,null,'1*CTE1','REL_COUDES90DN50',now());
</v>
      </c>
      <c r="AN7" t="str">
        <f t="shared" si="0"/>
        <v xml:space="preserve">INSERT INTO SC_SystemeProduits(RefDimension,NomSysteme,typePresta,ligne,Quantite,formule,cte1,DateModif) values (16,'ALIM_REL_DN63','MATIERE',136,null,'1*CTE1','REL_COUDES90DN50',now());
</v>
      </c>
      <c r="AO7" t="str">
        <f t="shared" si="0"/>
        <v xml:space="preserve">INSERT INTO SC_SystemeProduits(RefDimension,NomSysteme,typePresta,ligne,Quantite,formule,cte1,DateModif) values (17,'ALIM_REL_DN63','MATIERE',136,null,'1*CTE1','REL_COUDES90DN50',now());
</v>
      </c>
      <c r="AP7" t="str">
        <f t="shared" si="0"/>
        <v xml:space="preserve">INSERT INTO SC_SystemeProduits(RefDimension,NomSysteme,typePresta,ligne,Quantite,formule,cte1,DateModif) values (18,'ALIM_REL_DN63','MATIERE',136,null,'1*CTE1','REL_COUDES90DN50',now());
</v>
      </c>
    </row>
    <row r="8" spans="1:42" x14ac:dyDescent="0.3">
      <c r="Y8" t="str">
        <f t="shared" si="1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</row>
    <row r="9" spans="1:42" x14ac:dyDescent="0.3">
      <c r="A9" s="12">
        <f>VLOOKUP($C9,[1]CHANTIER!$A$2:$K$291,11,0)</f>
        <v>10</v>
      </c>
      <c r="B9" t="s">
        <v>331</v>
      </c>
      <c r="C9" s="38" t="s">
        <v>100</v>
      </c>
      <c r="D9" t="s">
        <v>8</v>
      </c>
      <c r="E9" s="14" t="s">
        <v>886</v>
      </c>
      <c r="F9" s="14" t="s">
        <v>1073</v>
      </c>
      <c r="Y9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Z9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A9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B9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C9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D9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E9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F9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G9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H9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I9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J9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K9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L9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M9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N9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O9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P9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0" spans="1:42" x14ac:dyDescent="0.3">
      <c r="A10" s="12">
        <f>VLOOKUP($C10,[1]CHANTIER!$A$2:$K$291,11,0)</f>
        <v>9</v>
      </c>
      <c r="B10" t="s">
        <v>331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(1,'ALIM_REL_DN63','MOC',9,1,null,null,now());
</v>
      </c>
      <c r="Z10" t="str">
        <f t="shared" si="0"/>
        <v xml:space="preserve">INSERT INTO SC_SystemeProduits(RefDimension,NomSysteme,typePresta,ligne,Quantite,formule,cte1,DateModif) values (2,'ALIM_REL_DN63','MOC',9,1,null,null,now());
</v>
      </c>
      <c r="AA10" t="str">
        <f t="shared" si="0"/>
        <v xml:space="preserve">INSERT INTO SC_SystemeProduits(RefDimension,NomSysteme,typePresta,ligne,Quantite,formule,cte1,DateModif) values (3,'ALIM_REL_DN63','MOC',9,1,null,null,now());
</v>
      </c>
      <c r="AB10" t="str">
        <f t="shared" si="0"/>
        <v xml:space="preserve">INSERT INTO SC_SystemeProduits(RefDimension,NomSysteme,typePresta,ligne,Quantite,formule,cte1,DateModif) values (4,'ALIM_REL_DN63','MOC',9,1,null,null,now());
</v>
      </c>
      <c r="AC10" t="str">
        <f t="shared" si="0"/>
        <v xml:space="preserve">INSERT INTO SC_SystemeProduits(RefDimension,NomSysteme,typePresta,ligne,Quantite,formule,cte1,DateModif) values (5,'ALIM_REL_DN63','MOC',9,1,null,null,now());
</v>
      </c>
      <c r="AD10" t="str">
        <f t="shared" si="0"/>
        <v xml:space="preserve">INSERT INTO SC_SystemeProduits(RefDimension,NomSysteme,typePresta,ligne,Quantite,formule,cte1,DateModif) values (6,'ALIM_REL_DN63','MOC',9,1,null,null,now());
</v>
      </c>
      <c r="AE10" t="str">
        <f t="shared" si="0"/>
        <v xml:space="preserve">INSERT INTO SC_SystemeProduits(RefDimension,NomSysteme,typePresta,ligne,Quantite,formule,cte1,DateModif) values (7,'ALIM_REL_DN63','MOC',9,1,null,null,now());
</v>
      </c>
      <c r="AF10" t="str">
        <f t="shared" si="0"/>
        <v xml:space="preserve">INSERT INTO SC_SystemeProduits(RefDimension,NomSysteme,typePresta,ligne,Quantite,formule,cte1,DateModif) values (8,'ALIM_REL_DN63','MOC',9,1,null,null,now());
</v>
      </c>
      <c r="AG10" t="str">
        <f t="shared" si="0"/>
        <v xml:space="preserve">INSERT INTO SC_SystemeProduits(RefDimension,NomSysteme,typePresta,ligne,Quantite,formule,cte1,DateModif) values (9,'ALIM_REL_DN63','MOC',9,1,null,null,now());
</v>
      </c>
      <c r="AH10" t="str">
        <f t="shared" si="0"/>
        <v xml:space="preserve">INSERT INTO SC_SystemeProduits(RefDimension,NomSysteme,typePresta,ligne,Quantite,formule,cte1,DateModif) values (10,'ALIM_REL_DN63','MOC',9,1,null,null,now());
</v>
      </c>
      <c r="AI10" t="str">
        <f t="shared" si="0"/>
        <v xml:space="preserve">INSERT INTO SC_SystemeProduits(RefDimension,NomSysteme,typePresta,ligne,Quantite,formule,cte1,DateModif) values (11,'ALIM_REL_DN63','MOC',9,1,null,null,now());
</v>
      </c>
      <c r="AJ10" t="str">
        <f t="shared" si="0"/>
        <v xml:space="preserve">INSERT INTO SC_SystemeProduits(RefDimension,NomSysteme,typePresta,ligne,Quantite,formule,cte1,DateModif) values (12,'ALIM_REL_DN63','MOC',9,1,null,null,now());
</v>
      </c>
      <c r="AK10" t="str">
        <f t="shared" si="0"/>
        <v xml:space="preserve">INSERT INTO SC_SystemeProduits(RefDimension,NomSysteme,typePresta,ligne,Quantite,formule,cte1,DateModif) values (13,'ALIM_REL_DN63','MOC',9,1,null,null,now());
</v>
      </c>
      <c r="AL10" t="str">
        <f t="shared" si="0"/>
        <v xml:space="preserve">INSERT INTO SC_SystemeProduits(RefDimension,NomSysteme,typePresta,ligne,Quantite,formule,cte1,DateModif) values (14,'ALIM_REL_DN63','MOC',9,1,null,null,now());
</v>
      </c>
      <c r="AM10" t="str">
        <f t="shared" si="0"/>
        <v xml:space="preserve">INSERT INTO SC_SystemeProduits(RefDimension,NomSysteme,typePresta,ligne,Quantite,formule,cte1,DateModif) values (15,'ALIM_REL_DN63','MOC',9,1,null,null,now());
</v>
      </c>
      <c r="AN10" t="str">
        <f t="shared" si="0"/>
        <v xml:space="preserve">INSERT INTO SC_SystemeProduits(RefDimension,NomSysteme,typePresta,ligne,Quantite,formule,cte1,DateModif) values (16,'ALIM_REL_DN63','MOC',9,1,null,null,now());
</v>
      </c>
      <c r="AO10" t="str">
        <f t="shared" si="0"/>
        <v xml:space="preserve">INSERT INTO SC_SystemeProduits(RefDimension,NomSysteme,typePresta,ligne,Quantite,formule,cte1,DateModif) values (17,'ALIM_REL_DN63','MOC',9,1,null,null,now());
</v>
      </c>
      <c r="AP10" t="str">
        <f t="shared" si="0"/>
        <v xml:space="preserve">INSERT INTO SC_SystemeProduits(RefDimension,NomSysteme,typePresta,ligne,Quantite,formule,cte1,DateModif) values (18,'ALIM_REL_DN63','MOC',9,1,null,null,now());
</v>
      </c>
    </row>
    <row r="11" spans="1:42" x14ac:dyDescent="0.3">
      <c r="A11" s="12">
        <f>VLOOKUP($C11,[1]CHANTIER!$A$2:$K$291,11,0)</f>
        <v>6</v>
      </c>
      <c r="B11" t="s">
        <v>331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(1,'ALIM_REL_DN63','MOC',6,1,null,null,now());
</v>
      </c>
      <c r="Z11" t="str">
        <f t="shared" si="0"/>
        <v xml:space="preserve">INSERT INTO SC_SystemeProduits(RefDimension,NomSysteme,typePresta,ligne,Quantite,formule,cte1,DateModif) values (2,'ALIM_REL_DN63','MOC',6,1,null,null,now());
</v>
      </c>
      <c r="AA11" t="str">
        <f t="shared" si="0"/>
        <v xml:space="preserve">INSERT INTO SC_SystemeProduits(RefDimension,NomSysteme,typePresta,ligne,Quantite,formule,cte1,DateModif) values (3,'ALIM_REL_DN63','MOC',6,1,null,null,now());
</v>
      </c>
      <c r="AB11" t="str">
        <f t="shared" si="0"/>
        <v xml:space="preserve">INSERT INTO SC_SystemeProduits(RefDimension,NomSysteme,typePresta,ligne,Quantite,formule,cte1,DateModif) values (4,'ALIM_REL_DN63','MOC',6,1,null,null,now());
</v>
      </c>
      <c r="AC11" t="str">
        <f t="shared" si="0"/>
        <v xml:space="preserve">INSERT INTO SC_SystemeProduits(RefDimension,NomSysteme,typePresta,ligne,Quantite,formule,cte1,DateModif) values (5,'ALIM_REL_DN63','MOC',6,1,null,null,now());
</v>
      </c>
      <c r="AD11" t="str">
        <f t="shared" si="0"/>
        <v xml:space="preserve">INSERT INTO SC_SystemeProduits(RefDimension,NomSysteme,typePresta,ligne,Quantite,formule,cte1,DateModif) values (6,'ALIM_REL_DN63','MOC',6,1,null,null,now());
</v>
      </c>
      <c r="AE11" t="str">
        <f t="shared" si="0"/>
        <v xml:space="preserve">INSERT INTO SC_SystemeProduits(RefDimension,NomSysteme,typePresta,ligne,Quantite,formule,cte1,DateModif) values (7,'ALIM_REL_DN63','MOC',6,1,null,null,now());
</v>
      </c>
      <c r="AF11" t="str">
        <f t="shared" si="0"/>
        <v xml:space="preserve">INSERT INTO SC_SystemeProduits(RefDimension,NomSysteme,typePresta,ligne,Quantite,formule,cte1,DateModif) values (8,'ALIM_REL_DN63','MOC',6,1,null,null,now());
</v>
      </c>
      <c r="AG11" t="str">
        <f t="shared" si="0"/>
        <v xml:space="preserve">INSERT INTO SC_SystemeProduits(RefDimension,NomSysteme,typePresta,ligne,Quantite,formule,cte1,DateModif) values (9,'ALIM_REL_DN63','MOC',6,1,null,null,now());
</v>
      </c>
      <c r="AH11" t="str">
        <f t="shared" si="0"/>
        <v xml:space="preserve">INSERT INTO SC_SystemeProduits(RefDimension,NomSysteme,typePresta,ligne,Quantite,formule,cte1,DateModif) values (10,'ALIM_REL_DN63','MOC',6,1,null,null,now());
</v>
      </c>
      <c r="AI11" t="str">
        <f t="shared" si="0"/>
        <v xml:space="preserve">INSERT INTO SC_SystemeProduits(RefDimension,NomSysteme,typePresta,ligne,Quantite,formule,cte1,DateModif) values (11,'ALIM_REL_DN63','MOC',6,1,null,null,now());
</v>
      </c>
      <c r="AJ11" t="str">
        <f t="shared" si="0"/>
        <v xml:space="preserve">INSERT INTO SC_SystemeProduits(RefDimension,NomSysteme,typePresta,ligne,Quantite,formule,cte1,DateModif) values (12,'ALIM_REL_DN63','MOC',6,1,null,null,now());
</v>
      </c>
      <c r="AK11" t="str">
        <f t="shared" si="0"/>
        <v xml:space="preserve">INSERT INTO SC_SystemeProduits(RefDimension,NomSysteme,typePresta,ligne,Quantite,formule,cte1,DateModif) values (13,'ALIM_REL_DN63','MOC',6,1,null,null,now());
</v>
      </c>
      <c r="AL11" t="str">
        <f t="shared" si="0"/>
        <v xml:space="preserve">INSERT INTO SC_SystemeProduits(RefDimension,NomSysteme,typePresta,ligne,Quantite,formule,cte1,DateModif) values (14,'ALIM_REL_DN63','MOC',6,1,null,null,now());
</v>
      </c>
      <c r="AM11" t="str">
        <f t="shared" si="0"/>
        <v xml:space="preserve">INSERT INTO SC_SystemeProduits(RefDimension,NomSysteme,typePresta,ligne,Quantite,formule,cte1,DateModif) values (15,'ALIM_REL_DN63','MOC',6,1,null,null,now());
</v>
      </c>
      <c r="AN11" t="str">
        <f t="shared" si="0"/>
        <v xml:space="preserve">INSERT INTO SC_SystemeProduits(RefDimension,NomSysteme,typePresta,ligne,Quantite,formule,cte1,DateModif) values (16,'ALIM_REL_DN63','MOC',6,1,null,null,now());
</v>
      </c>
      <c r="AO11" t="str">
        <f t="shared" si="0"/>
        <v xml:space="preserve">INSERT INTO SC_SystemeProduits(RefDimension,NomSysteme,typePresta,ligne,Quantite,formule,cte1,DateModif) values (17,'ALIM_REL_DN63','MOC',6,1,null,null,now());
</v>
      </c>
      <c r="AP11" t="str">
        <f t="shared" si="0"/>
        <v xml:space="preserve">INSERT INTO SC_SystemeProduits(RefDimension,NomSysteme,typePresta,ligne,Quantite,formule,cte1,DateModif) values (18,'ALIM_REL_DN63','MOC',6,1,null,null,now());
</v>
      </c>
    </row>
    <row r="12" spans="1:42" x14ac:dyDescent="0.3">
      <c r="Y12" t="str">
        <f t="shared" si="1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</row>
    <row r="13" spans="1:42" x14ac:dyDescent="0.3">
      <c r="A13" s="12">
        <f>VLOOKUP($C13,[1]MINIPELLE!$A$2:$K$291,11,0)</f>
        <v>14</v>
      </c>
      <c r="B13" t="s">
        <v>332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0"/>
        <v xml:space="preserve">INSERT INTO SC_SystemeProduits(RefDimension,NomSysteme,typePresta,ligne,Quantite,formule,cte1,DateModif) values (2,'ALIM_REL_DN63','MP',14,2,null,null,now());
</v>
      </c>
      <c r="AA13" t="str">
        <f t="shared" si="0"/>
        <v xml:space="preserve">INSERT INTO SC_SystemeProduits(RefDimension,NomSysteme,typePresta,ligne,Quantite,formule,cte1,DateModif) values (3,'ALIM_REL_DN63','MP',14,2,null,null,now());
</v>
      </c>
      <c r="AB13" t="str">
        <f t="shared" si="0"/>
        <v xml:space="preserve">INSERT INTO SC_SystemeProduits(RefDimension,NomSysteme,typePresta,ligne,Quantite,formule,cte1,DateModif) values (4,'ALIM_REL_DN63','MP',14,2,null,null,now());
</v>
      </c>
      <c r="AC13" t="str">
        <f t="shared" si="0"/>
        <v xml:space="preserve">INSERT INTO SC_SystemeProduits(RefDimension,NomSysteme,typePresta,ligne,Quantite,formule,cte1,DateModif) values (5,'ALIM_REL_DN63','MP',14,2,null,null,now());
</v>
      </c>
      <c r="AD13" t="str">
        <f t="shared" si="0"/>
        <v xml:space="preserve">INSERT INTO SC_SystemeProduits(RefDimension,NomSysteme,typePresta,ligne,Quantite,formule,cte1,DateModif) values (6,'ALIM_REL_DN63','MP',14,2,null,null,now());
</v>
      </c>
      <c r="AE13" t="str">
        <f t="shared" si="0"/>
        <v xml:space="preserve">INSERT INTO SC_SystemeProduits(RefDimension,NomSysteme,typePresta,ligne,Quantite,formule,cte1,DateModif) values (7,'ALIM_REL_DN63','MP',14,2,null,null,now());
</v>
      </c>
      <c r="AF13" t="str">
        <f t="shared" si="0"/>
        <v xml:space="preserve">INSERT INTO SC_SystemeProduits(RefDimension,NomSysteme,typePresta,ligne,Quantite,formule,cte1,DateModif) values (8,'ALIM_REL_DN63','MP',14,2,null,null,now());
</v>
      </c>
      <c r="AG13" t="str">
        <f t="shared" si="0"/>
        <v xml:space="preserve">INSERT INTO SC_SystemeProduits(RefDimension,NomSysteme,typePresta,ligne,Quantite,formule,cte1,DateModif) values (9,'ALIM_REL_DN63','MP',14,2,null,null,now());
</v>
      </c>
      <c r="AH13" t="str">
        <f t="shared" si="0"/>
        <v xml:space="preserve">INSERT INTO SC_SystemeProduits(RefDimension,NomSysteme,typePresta,ligne,Quantite,formule,cte1,DateModif) values (10,'ALIM_REL_DN63','MP',14,2,null,null,now());
</v>
      </c>
      <c r="AI13" t="str">
        <f t="shared" si="0"/>
        <v xml:space="preserve">INSERT INTO SC_SystemeProduits(RefDimension,NomSysteme,typePresta,ligne,Quantite,formule,cte1,DateModif) values (11,'ALIM_REL_DN63','MP',14,2,null,null,now());
</v>
      </c>
      <c r="AJ13" t="str">
        <f t="shared" si="0"/>
        <v xml:space="preserve">INSERT INTO SC_SystemeProduits(RefDimension,NomSysteme,typePresta,ligne,Quantite,formule,cte1,DateModif) values (12,'ALIM_REL_DN63','MP',14,2,null,null,now());
</v>
      </c>
      <c r="AK13" t="str">
        <f t="shared" si="0"/>
        <v xml:space="preserve">INSERT INTO SC_SystemeProduits(RefDimension,NomSysteme,typePresta,ligne,Quantite,formule,cte1,DateModif) values (13,'ALIM_REL_DN63','MP',14,2,null,null,now());
</v>
      </c>
      <c r="AL13" t="str">
        <f t="shared" si="0"/>
        <v xml:space="preserve">INSERT INTO SC_SystemeProduits(RefDimension,NomSysteme,typePresta,ligne,Quantite,formule,cte1,DateModif) values (14,'ALIM_REL_DN63','MP',14,2,null,null,now());
</v>
      </c>
      <c r="AM13" t="str">
        <f t="shared" si="0"/>
        <v xml:space="preserve">INSERT INTO SC_SystemeProduits(RefDimension,NomSysteme,typePresta,ligne,Quantite,formule,cte1,DateModif) values (15,'ALIM_REL_DN63','MP',14,2,null,null,now());
</v>
      </c>
      <c r="AN13" t="str">
        <f t="shared" si="0"/>
        <v xml:space="preserve">INSERT INTO SC_SystemeProduits(RefDimension,NomSysteme,typePresta,ligne,Quantite,formule,cte1,DateModif) values (16,'ALIM_REL_DN63','MP',14,2,null,null,now());
</v>
      </c>
      <c r="AO13" t="str">
        <f t="shared" si="0"/>
        <v xml:space="preserve">INSERT INTO SC_SystemeProduits(RefDimension,NomSysteme,typePresta,ligne,Quantite,formule,cte1,DateModif) values (17,'ALIM_REL_DN63','MP',14,2,null,null,now());
</v>
      </c>
      <c r="AP13" t="str">
        <f t="shared" si="0"/>
        <v xml:space="preserve">INSERT INTO SC_SystemeProduits(RefDimension,NomSysteme,typePresta,ligne,Quantite,formule,cte1,DateModif) values (18,'ALIM_REL_DN63','MP',14,2,null,null,now());
</v>
      </c>
    </row>
    <row r="14" spans="1:42" x14ac:dyDescent="0.3">
      <c r="A14" s="12">
        <f>VLOOKUP($C14,[1]MINIPELLE!$A$2:$K$291,11,0)</f>
        <v>15</v>
      </c>
      <c r="B14" t="s">
        <v>332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(1,'ALIM_REL_DN63','MP',15,1,null,null,now());
</v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  <c r="AP14" t="str">
        <f t="shared" si="0"/>
        <v/>
      </c>
    </row>
    <row r="15" spans="1:42" x14ac:dyDescent="0.3">
      <c r="A15" s="12">
        <f>VLOOKUP($C15,[1]MINIPELLE!$A$2:$K$291,11,0)</f>
        <v>16</v>
      </c>
      <c r="B15" t="s">
        <v>332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(1,'ALIM_REL_DN63','MP',16,1,null,null,now());
</v>
      </c>
      <c r="Z15" t="str">
        <f t="shared" si="0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  <c r="AP15" t="str">
        <f t="shared" si="0"/>
        <v/>
      </c>
    </row>
    <row r="18" spans="1:1" x14ac:dyDescent="0.3">
      <c r="A18" s="21" t="s">
        <v>1118</v>
      </c>
    </row>
  </sheetData>
  <dataValidations count="4">
    <dataValidation type="list" allowBlank="1" showInputMessage="1" promptTitle="MINIPELLE" prompt="choisir la prestation" sqref="C13:C15" xr:uid="{00000000-0002-0000-1500-000000000000}">
      <formula1>INDIRECT(B13)</formula1>
    </dataValidation>
    <dataValidation type="list" allowBlank="1" showInputMessage="1" promptTitle="Main d'oeuvre CHANTIER" prompt="choisir la prestation" sqref="C9:C11" xr:uid="{00000000-0002-0000-1500-000001000000}">
      <formula1>INDIRECT(B9)</formula1>
    </dataValidation>
    <dataValidation type="list" allowBlank="1" showInputMessage="1" showErrorMessage="1" promptTitle="MATIERES" prompt="choisir le produit" sqref="C6:C7" xr:uid="{00000000-0002-0000-1500-000002000000}">
      <formula1>INDIRECT(B8)</formula1>
    </dataValidation>
    <dataValidation type="list" allowBlank="1" showInputMessage="1" showErrorMessage="1" promptTitle="MATIERES" prompt="choisir le produit" sqref="C4:C5" xr:uid="{00000000-0002-0000-1500-000003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P18"/>
  <sheetViews>
    <sheetView workbookViewId="0">
      <selection activeCell="B21" sqref="B21:B22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1115</v>
      </c>
      <c r="D1" t="s">
        <v>329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C2" t="s">
        <v>274</v>
      </c>
      <c r="D2" t="s">
        <v>275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276</v>
      </c>
      <c r="E3" s="14"/>
      <c r="F3" s="14"/>
      <c r="G3" t="s">
        <v>277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 s="14" t="s">
        <v>886</v>
      </c>
      <c r="F4" s="14" t="s">
        <v>1073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3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IF($C5="","",VLOOKUP($C5,[2]MATIERES!$A$2:$F$413,5,0))</f>
        <v>pc</v>
      </c>
      <c r="E5" t="s">
        <v>878</v>
      </c>
      <c r="F5" t="s">
        <v>1074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3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IF($C6="","",VLOOKUP($C6,[2]MATIERES!$A$2:$F$413,5,0))</f>
        <v>pc</v>
      </c>
      <c r="E6" t="s">
        <v>878</v>
      </c>
      <c r="F6" t="s">
        <v>1071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3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IF($C7="","",VLOOKUP($C7,[2]MATIERES!$A$2:$F$413,5,0))</f>
        <v>pc</v>
      </c>
      <c r="E7" t="s">
        <v>878</v>
      </c>
      <c r="F7" t="s">
        <v>1072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3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3">
      <c r="A9" s="12">
        <f>VLOOKUP($C9,[1]CHANTIER!$A$2:$K$291,11,0)</f>
        <v>10</v>
      </c>
      <c r="B9" t="s">
        <v>331</v>
      </c>
      <c r="C9" s="38" t="s">
        <v>100</v>
      </c>
      <c r="D9" t="s">
        <v>8</v>
      </c>
      <c r="E9" s="14" t="s">
        <v>886</v>
      </c>
      <c r="F9" s="14" t="s">
        <v>1073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3">
      <c r="A10" s="12">
        <f>VLOOKUP($C10,[1]CHANTIER!$A$2:$K$291,11,0)</f>
        <v>9</v>
      </c>
      <c r="B10" t="s">
        <v>331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3">
      <c r="A11" s="12">
        <f>VLOOKUP($C11,[1]CHANTIER!$A$2:$K$291,11,0)</f>
        <v>6</v>
      </c>
      <c r="B11" t="s">
        <v>331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3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3">
      <c r="A13" s="12">
        <f>VLOOKUP($C13,[1]MINIPELLE!$A$2:$K$291,11,0)</f>
        <v>14</v>
      </c>
      <c r="B13" t="s">
        <v>332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3">
      <c r="A14" s="12">
        <f>VLOOKUP($C14,[1]MINIPELLE!$A$2:$K$291,11,0)</f>
        <v>15</v>
      </c>
      <c r="B14" t="s">
        <v>332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3">
      <c r="A15" s="12">
        <f>VLOOKUP($C15,[1]MINIPELLE!$A$2:$K$291,11,0)</f>
        <v>16</v>
      </c>
      <c r="B15" t="s">
        <v>332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3">
      <c r="A18" s="21" t="s">
        <v>1118</v>
      </c>
    </row>
  </sheetData>
  <dataValidations count="4">
    <dataValidation type="list" allowBlank="1" showInputMessage="1" showErrorMessage="1" promptTitle="MATIERES" prompt="choisir le produit" sqref="C4:C5" xr:uid="{00000000-0002-0000-1600-000000000000}">
      <formula1>INDIRECT(B4)</formula1>
    </dataValidation>
    <dataValidation type="list" allowBlank="1" showInputMessage="1" showErrorMessage="1" promptTitle="MATIERES" prompt="choisir le produit" sqref="C6:C7" xr:uid="{00000000-0002-0000-1600-000001000000}">
      <formula1>INDIRECT(B8)</formula1>
    </dataValidation>
    <dataValidation type="list" allowBlank="1" showInputMessage="1" promptTitle="Main d'oeuvre CHANTIER" prompt="choisir la prestation" sqref="C9:C11" xr:uid="{00000000-0002-0000-1600-000002000000}">
      <formula1>INDIRECT(B9)</formula1>
    </dataValidation>
    <dataValidation type="list" allowBlank="1" showInputMessage="1" promptTitle="MINIPELLE" prompt="choisir la prestation" sqref="C13:C15" xr:uid="{00000000-0002-0000-1600-000003000000}">
      <formula1>INDIRECT(B13)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6"/>
  <sheetViews>
    <sheetView workbookViewId="0">
      <selection activeCell="A16" sqref="A16"/>
    </sheetView>
  </sheetViews>
  <sheetFormatPr baseColWidth="10" defaultRowHeight="14.4" x14ac:dyDescent="0.3"/>
  <cols>
    <col min="3" max="3" width="26.33203125" customWidth="1"/>
    <col min="5" max="5" width="4.44140625" customWidth="1"/>
    <col min="6" max="6" width="13.109375" style="14" customWidth="1"/>
    <col min="7" max="7" width="23" style="14" customWidth="1"/>
    <col min="8" max="8" width="16.5546875" style="14" customWidth="1"/>
    <col min="9" max="9" width="3.33203125" customWidth="1"/>
    <col min="10" max="11" width="3.33203125" style="14" customWidth="1"/>
    <col min="12" max="12" width="3.33203125" customWidth="1"/>
    <col min="13" max="14" width="3.33203125" style="14" customWidth="1"/>
    <col min="15" max="26" width="3.33203125" customWidth="1"/>
  </cols>
  <sheetData>
    <row r="1" spans="1:26" x14ac:dyDescent="0.3">
      <c r="A1" t="s">
        <v>1114</v>
      </c>
      <c r="D1" t="s">
        <v>329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3">
      <c r="C2" t="s">
        <v>274</v>
      </c>
      <c r="D2" t="s">
        <v>275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3">
      <c r="D3" t="s">
        <v>276</v>
      </c>
      <c r="E3" t="s">
        <v>277</v>
      </c>
    </row>
    <row r="4" spans="1:26" ht="14.25" customHeight="1" x14ac:dyDescent="0.3">
      <c r="A4" s="12">
        <f>VLOOKUP($C4,[1]MATIERES!$A$2:$K$379,11,0)</f>
        <v>320</v>
      </c>
      <c r="B4" t="s">
        <v>327</v>
      </c>
      <c r="C4" s="23" t="s">
        <v>720</v>
      </c>
      <c r="D4" s="27" t="str">
        <f>IF($C4="","",VLOOKUP($C4,[2]MATIERES!$A$2:$F$413,5,0))</f>
        <v>pc</v>
      </c>
      <c r="E4" s="28"/>
      <c r="F4" s="14" t="s">
        <v>878</v>
      </c>
      <c r="G4" s="14" t="s">
        <v>1083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3">
      <c r="A5" s="12">
        <f>VLOOKUP($C5,[1]MATIERES!$A$2:$K$379,11,0)</f>
        <v>14</v>
      </c>
      <c r="B5" t="s">
        <v>327</v>
      </c>
      <c r="C5" s="23" t="s">
        <v>340</v>
      </c>
      <c r="D5" s="27" t="str">
        <f>IF($C5="","",VLOOKUP($C5,[2]MATIERES!$A$2:$F$227,5,0))</f>
        <v>pc</v>
      </c>
      <c r="E5" s="28"/>
      <c r="F5" s="14" t="s">
        <v>878</v>
      </c>
      <c r="G5" s="14" t="s">
        <v>1084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3">
      <c r="A6" s="12">
        <f>VLOOKUP($C6,[1]MATIERES!$A$2:$K$379,11,0)</f>
        <v>361</v>
      </c>
      <c r="B6" t="s">
        <v>327</v>
      </c>
      <c r="C6" s="23" t="s">
        <v>139</v>
      </c>
      <c r="D6" s="27" t="str">
        <f>IF($C6="","",VLOOKUP($C6,[2]MATIERES!$A$2:$F$413,5,0))</f>
        <v>ml</v>
      </c>
      <c r="E6" s="28"/>
      <c r="F6" s="14" t="s">
        <v>878</v>
      </c>
      <c r="G6" s="14" t="s">
        <v>1081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3">
      <c r="A7" s="12">
        <f>VLOOKUP($C7,[1]MATIERES!$A$2:$K$379,11,0)</f>
        <v>5</v>
      </c>
      <c r="B7" t="s">
        <v>327</v>
      </c>
      <c r="C7" s="23" t="s">
        <v>392</v>
      </c>
      <c r="D7" s="27" t="str">
        <f>IF($C7="","",VLOOKUP($C7,[2]MATIERES!$A$2:$F$341,5,0))</f>
        <v>pc</v>
      </c>
      <c r="E7" s="28"/>
      <c r="F7" s="14" t="s">
        <v>878</v>
      </c>
      <c r="G7" s="14" t="s">
        <v>1082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3">
      <c r="D8" t="s">
        <v>318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3">
      <c r="A9" s="12">
        <f>VLOOKUP($C9,[1]ATELIER!$A$2:$K$291,11,0)</f>
        <v>2</v>
      </c>
      <c r="B9" t="s">
        <v>330</v>
      </c>
      <c r="C9" s="23" t="s">
        <v>6</v>
      </c>
      <c r="D9" t="s">
        <v>8</v>
      </c>
      <c r="E9" s="28"/>
      <c r="F9" s="14" t="s">
        <v>878</v>
      </c>
      <c r="G9" s="14" t="s">
        <v>1082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3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3">
      <c r="A11" s="12">
        <f>VLOOKUP($C11,[1]CHANTIER!$A$2:$K$291,11,0)</f>
        <v>10</v>
      </c>
      <c r="B11" t="s">
        <v>331</v>
      </c>
      <c r="C11" s="38" t="s">
        <v>100</v>
      </c>
      <c r="D11" s="27" t="str">
        <f>IF(C11="","",VLOOKUP($C11,[2]CHANTIER!$A$2:$C$83,3,0))</f>
        <v>pc</v>
      </c>
      <c r="E11" s="28"/>
      <c r="F11" s="14" t="s">
        <v>878</v>
      </c>
      <c r="G11" s="14" t="s">
        <v>1083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3">
      <c r="A12" s="12">
        <f>VLOOKUP($C12,[1]CHANTIER!$A$2:$K$291,11,0)</f>
        <v>18</v>
      </c>
      <c r="B12" t="s">
        <v>331</v>
      </c>
      <c r="C12" s="38" t="s">
        <v>117</v>
      </c>
      <c r="D12" s="27" t="str">
        <f>IF(C12="","",VLOOKUP($C12,[2]CHANTIER!$A$2:$C$83,3,0))</f>
        <v>pc</v>
      </c>
      <c r="E12" s="28"/>
      <c r="F12" s="14" t="s">
        <v>900</v>
      </c>
      <c r="G12" s="14" t="s">
        <v>1082</v>
      </c>
      <c r="H12" s="14" t="s">
        <v>1084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3">
      <c r="A13" s="12">
        <f>VLOOKUP($C13,[1]CHANTIER!$A$2:$K$291,11,0)</f>
        <v>27</v>
      </c>
      <c r="B13" t="s">
        <v>331</v>
      </c>
      <c r="C13" s="38" t="s">
        <v>137</v>
      </c>
      <c r="D13" s="27" t="str">
        <f>IF(C13="","",VLOOKUP($C13,[2]CHANTIER!$A$2:$C$83,3,0))</f>
        <v>ml</v>
      </c>
      <c r="E13" s="28"/>
      <c r="F13" s="14" t="s">
        <v>878</v>
      </c>
      <c r="G13" s="14" t="s">
        <v>1081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3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3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3">
      <c r="A16" s="12">
        <f>VLOOKUP($C16,[1]MINIPELLE!$A$2:$K$291,11,0)</f>
        <v>19</v>
      </c>
      <c r="B16" t="s">
        <v>332</v>
      </c>
      <c r="C16" s="38" t="s">
        <v>137</v>
      </c>
      <c r="D16" t="s">
        <v>47</v>
      </c>
      <c r="E16" s="28"/>
      <c r="F16" s="14" t="s">
        <v>878</v>
      </c>
      <c r="G16" s="14" t="s">
        <v>1081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1700-000000000000}">
      <formula1>INDIRECT(B4)</formula1>
    </dataValidation>
    <dataValidation type="list" allowBlank="1" showInputMessage="1" showErrorMessage="1" promptTitle="Main d'oeuvre ATELIER" prompt="choisir la prestation" sqref="C9" xr:uid="{00000000-0002-0000-1700-000001000000}">
      <formula1>INDIRECT(B9)</formula1>
    </dataValidation>
    <dataValidation type="list" allowBlank="1" showInputMessage="1" promptTitle="Main d'oeuvre CHANTIER" prompt="choisir la prestation" sqref="C11:C13" xr:uid="{00000000-0002-0000-1700-000002000000}">
      <formula1>INDIRECT(B11)</formula1>
    </dataValidation>
    <dataValidation type="list" allowBlank="1" showInputMessage="1" promptTitle="MINIPELLE" prompt="choisir la prestation" sqref="C16" xr:uid="{00000000-0002-0000-1700-000003000000}">
      <formula1>INDIRECT(B16)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Z39"/>
  <sheetViews>
    <sheetView workbookViewId="0">
      <selection activeCell="AC4" sqref="AC4:AX15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12" style="14" customWidth="1"/>
    <col min="7" max="7" width="27.441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1113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ht="14.25" customHeight="1" x14ac:dyDescent="0.3">
      <c r="A4" s="12">
        <f>VLOOKUP($C4,[1]MATIERES!$A$2:$K$379,11,0)</f>
        <v>32</v>
      </c>
      <c r="B4" t="s">
        <v>327</v>
      </c>
      <c r="C4" s="23" t="s">
        <v>416</v>
      </c>
      <c r="D4" s="27" t="str">
        <f>IF($C4="","",VLOOKUP($C4,[2]MATIERES!$A$2:$F$413,5,0))</f>
        <v>pc</v>
      </c>
      <c r="F4" s="14" t="s">
        <v>878</v>
      </c>
      <c r="G4" t="s">
        <v>1087</v>
      </c>
      <c r="I4" s="14" t="s">
        <v>878</v>
      </c>
      <c r="J4" t="s">
        <v>1087</v>
      </c>
      <c r="L4" s="14" t="s">
        <v>878</v>
      </c>
      <c r="M4" t="s">
        <v>1087</v>
      </c>
      <c r="O4" s="14" t="s">
        <v>878</v>
      </c>
      <c r="P4" t="s">
        <v>1087</v>
      </c>
      <c r="R4" s="14" t="s">
        <v>878</v>
      </c>
      <c r="S4" t="s">
        <v>1087</v>
      </c>
      <c r="U4" s="14" t="s">
        <v>878</v>
      </c>
      <c r="V4" t="s">
        <v>1087</v>
      </c>
      <c r="X4" s="14" t="s">
        <v>878</v>
      </c>
      <c r="Y4" t="s">
        <v>1087</v>
      </c>
      <c r="AA4" s="14" t="s">
        <v>878</v>
      </c>
      <c r="AB4" t="s">
        <v>1087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3">
      <c r="A5" s="12">
        <f>VLOOKUP($C5,[1]MATIERES!$A$2:$K$379,11,0)</f>
        <v>361</v>
      </c>
      <c r="B5" t="s">
        <v>327</v>
      </c>
      <c r="C5" s="23" t="s">
        <v>139</v>
      </c>
      <c r="D5" s="27" t="str">
        <f>IF($C5="","",VLOOKUP($C5,[2]MATIERES!$A$2:$F$413,5,0))</f>
        <v>ml</v>
      </c>
      <c r="F5" s="14" t="s">
        <v>878</v>
      </c>
      <c r="G5" t="s">
        <v>1086</v>
      </c>
      <c r="I5" s="14" t="s">
        <v>878</v>
      </c>
      <c r="J5" t="s">
        <v>1086</v>
      </c>
      <c r="L5" s="14" t="s">
        <v>878</v>
      </c>
      <c r="M5" t="s">
        <v>1086</v>
      </c>
      <c r="O5" s="14" t="s">
        <v>878</v>
      </c>
      <c r="P5" t="s">
        <v>1086</v>
      </c>
      <c r="R5" s="14" t="s">
        <v>878</v>
      </c>
      <c r="S5" t="s">
        <v>1086</v>
      </c>
      <c r="U5" s="14" t="s">
        <v>878</v>
      </c>
      <c r="V5" t="s">
        <v>1086</v>
      </c>
      <c r="X5" s="14" t="s">
        <v>878</v>
      </c>
      <c r="Y5" t="s">
        <v>1086</v>
      </c>
      <c r="AA5" s="14" t="s">
        <v>878</v>
      </c>
      <c r="AB5" t="s">
        <v>1086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3">
      <c r="A6" s="12">
        <f>VLOOKUP($C6,[1]MATIERES!$A$2:$K$379,11,0)</f>
        <v>6</v>
      </c>
      <c r="B6" t="s">
        <v>327</v>
      </c>
      <c r="C6" s="23" t="s">
        <v>311</v>
      </c>
      <c r="D6" s="27" t="str">
        <f>IF($C6="","",VLOOKUP($C6,[2]MATIERES!$A$2:$F$413,5,0))</f>
        <v>pc</v>
      </c>
      <c r="F6" s="14" t="s">
        <v>878</v>
      </c>
      <c r="G6" t="s">
        <v>1087</v>
      </c>
      <c r="I6" s="14" t="s">
        <v>878</v>
      </c>
      <c r="J6" t="s">
        <v>1087</v>
      </c>
      <c r="L6" s="14" t="s">
        <v>878</v>
      </c>
      <c r="M6" t="s">
        <v>1087</v>
      </c>
      <c r="O6" s="14" t="s">
        <v>878</v>
      </c>
      <c r="P6" t="s">
        <v>1087</v>
      </c>
      <c r="R6" s="14" t="s">
        <v>878</v>
      </c>
      <c r="S6" t="s">
        <v>1087</v>
      </c>
      <c r="U6" s="14" t="s">
        <v>878</v>
      </c>
      <c r="V6" t="s">
        <v>1087</v>
      </c>
      <c r="X6" s="14" t="s">
        <v>878</v>
      </c>
      <c r="Y6" t="s">
        <v>1087</v>
      </c>
      <c r="AA6" s="14" t="s">
        <v>878</v>
      </c>
      <c r="AB6" t="s">
        <v>1087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3">
      <c r="A7" s="12">
        <f>VLOOKUP($C7,[1]MATIERES!$A$2:$K$379,11,0)</f>
        <v>320</v>
      </c>
      <c r="B7" t="s">
        <v>327</v>
      </c>
      <c r="C7" s="23" t="s">
        <v>720</v>
      </c>
      <c r="D7" s="27" t="str">
        <f>IF($C7="","",VLOOKUP($C7,[2]MATIERES!$A$2:$F$413,5,0))</f>
        <v>pc</v>
      </c>
      <c r="F7" s="14" t="s">
        <v>878</v>
      </c>
      <c r="G7" t="s">
        <v>1087</v>
      </c>
      <c r="I7" s="14" t="s">
        <v>878</v>
      </c>
      <c r="J7" t="s">
        <v>1087</v>
      </c>
      <c r="L7" s="14" t="s">
        <v>878</v>
      </c>
      <c r="M7" t="s">
        <v>1087</v>
      </c>
      <c r="O7" s="14" t="s">
        <v>878</v>
      </c>
      <c r="P7" t="s">
        <v>1087</v>
      </c>
      <c r="R7" s="14" t="s">
        <v>878</v>
      </c>
      <c r="S7" t="s">
        <v>1087</v>
      </c>
      <c r="U7" s="14" t="s">
        <v>878</v>
      </c>
      <c r="V7" t="s">
        <v>1087</v>
      </c>
      <c r="X7" s="14" t="s">
        <v>878</v>
      </c>
      <c r="Y7" t="s">
        <v>1087</v>
      </c>
      <c r="AA7" s="14" t="s">
        <v>878</v>
      </c>
      <c r="AB7" t="s">
        <v>1087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3">
      <c r="C8" s="31"/>
      <c r="D8" s="32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3">
      <c r="A9" s="12">
        <f>VLOOKUP($C9,[1]ATELIER!$A$2:$K$291,11,0)</f>
        <v>2</v>
      </c>
      <c r="B9" t="s">
        <v>330</v>
      </c>
      <c r="C9" s="23" t="s">
        <v>6</v>
      </c>
      <c r="D9" s="27" t="str">
        <f>IF($C9="","",VLOOKUP($C9,[2]ATELIER!$A$2:$E$109,3,0))</f>
        <v>pc</v>
      </c>
      <c r="F9" s="14" t="s">
        <v>855</v>
      </c>
      <c r="G9" t="s">
        <v>1087</v>
      </c>
      <c r="I9" s="14" t="s">
        <v>855</v>
      </c>
      <c r="J9" t="s">
        <v>1087</v>
      </c>
      <c r="L9" s="14" t="s">
        <v>855</v>
      </c>
      <c r="M9" t="s">
        <v>1087</v>
      </c>
      <c r="O9" s="14" t="s">
        <v>855</v>
      </c>
      <c r="P9" t="s">
        <v>1087</v>
      </c>
      <c r="R9" s="14" t="s">
        <v>855</v>
      </c>
      <c r="S9" t="s">
        <v>1087</v>
      </c>
      <c r="U9" s="14" t="s">
        <v>855</v>
      </c>
      <c r="V9" t="s">
        <v>1087</v>
      </c>
      <c r="X9" s="14" t="s">
        <v>855</v>
      </c>
      <c r="Y9" t="s">
        <v>1087</v>
      </c>
      <c r="AA9" s="14" t="s">
        <v>855</v>
      </c>
      <c r="AB9" t="s">
        <v>1087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3">
      <c r="A10" s="12">
        <f>VLOOKUP($C10,[1]ATELIER!$A$2:$K$291,11,0)</f>
        <v>6</v>
      </c>
      <c r="B10" t="s">
        <v>330</v>
      </c>
      <c r="C10" s="23" t="s">
        <v>17</v>
      </c>
      <c r="D10" s="27" t="str">
        <f>IF($C10="","",VLOOKUP($C10,[2]ATELIER!$A$2:$E$109,3,0))</f>
        <v>pc</v>
      </c>
      <c r="F10" s="14" t="s">
        <v>878</v>
      </c>
      <c r="G10" s="14" t="s">
        <v>1089</v>
      </c>
      <c r="I10" s="14" t="s">
        <v>878</v>
      </c>
      <c r="J10" s="14" t="s">
        <v>1089</v>
      </c>
      <c r="L10" s="14" t="s">
        <v>878</v>
      </c>
      <c r="M10" s="14" t="s">
        <v>1089</v>
      </c>
      <c r="O10" s="14" t="s">
        <v>878</v>
      </c>
      <c r="P10" s="14" t="s">
        <v>1089</v>
      </c>
      <c r="R10" s="14" t="s">
        <v>878</v>
      </c>
      <c r="S10" s="14" t="s">
        <v>1089</v>
      </c>
      <c r="U10" s="14" t="s">
        <v>878</v>
      </c>
      <c r="V10" s="14" t="s">
        <v>1089</v>
      </c>
      <c r="X10" s="14" t="s">
        <v>878</v>
      </c>
      <c r="Y10" s="14" t="s">
        <v>1089</v>
      </c>
      <c r="AA10" s="14" t="s">
        <v>878</v>
      </c>
      <c r="AB10" s="14" t="s">
        <v>1089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3">
      <c r="A11" s="12">
        <f>VLOOKUP($C11,[1]ATELIER!$A$2:$K$291,11,0)</f>
        <v>28</v>
      </c>
      <c r="B11" t="s">
        <v>330</v>
      </c>
      <c r="C11" s="23" t="s">
        <v>65</v>
      </c>
      <c r="D11" s="27" t="str">
        <f>IF($C11="","",VLOOKUP($C11,[2]ATELIER!$A$2:$E$109,3,0))</f>
        <v>pc</v>
      </c>
      <c r="F11" s="14" t="s">
        <v>878</v>
      </c>
      <c r="G11" t="s">
        <v>1087</v>
      </c>
      <c r="I11" s="14" t="s">
        <v>878</v>
      </c>
      <c r="J11" t="s">
        <v>1087</v>
      </c>
      <c r="L11" s="14" t="s">
        <v>878</v>
      </c>
      <c r="M11" t="s">
        <v>1087</v>
      </c>
      <c r="O11" s="14" t="s">
        <v>878</v>
      </c>
      <c r="P11" t="s">
        <v>1087</v>
      </c>
      <c r="R11" s="14" t="s">
        <v>878</v>
      </c>
      <c r="S11" t="s">
        <v>1087</v>
      </c>
      <c r="U11" s="14" t="s">
        <v>878</v>
      </c>
      <c r="V11" t="s">
        <v>1087</v>
      </c>
      <c r="X11" s="14" t="s">
        <v>878</v>
      </c>
      <c r="Y11" t="s">
        <v>1087</v>
      </c>
      <c r="AA11" s="14" t="s">
        <v>878</v>
      </c>
      <c r="AB11" t="s">
        <v>1087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3">
      <c r="C12" s="36"/>
      <c r="D12" s="37"/>
      <c r="E12" s="21"/>
      <c r="F12" s="22"/>
      <c r="G12" s="22"/>
      <c r="H12" s="21"/>
      <c r="I12" s="22"/>
      <c r="J12" s="22"/>
      <c r="K12" s="21"/>
      <c r="L12" s="22"/>
      <c r="M12" s="22"/>
      <c r="N12" s="21"/>
      <c r="O12" s="22"/>
      <c r="P12" s="22"/>
      <c r="Q12" s="21"/>
      <c r="R12" s="22"/>
      <c r="S12" s="22"/>
      <c r="T12" s="21"/>
      <c r="U12" s="22"/>
      <c r="V12" s="22"/>
      <c r="W12" s="21"/>
      <c r="X12" s="22"/>
      <c r="Y12" s="22"/>
      <c r="Z12" s="21"/>
      <c r="AA12" s="22"/>
      <c r="AB12" s="22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3">
      <c r="A13" s="12">
        <f>VLOOKUP($C13,[1]CHANTIER!$A$2:$K$291,11,0)</f>
        <v>10</v>
      </c>
      <c r="B13" t="s">
        <v>331</v>
      </c>
      <c r="C13" s="38" t="s">
        <v>100</v>
      </c>
      <c r="D13" s="27" t="str">
        <f>IF(C13="","",VLOOKUP($C13,[2]CHANTIER!$A$2:$C$83,3,0))</f>
        <v>pc</v>
      </c>
      <c r="E13" s="21">
        <f>IF(G2&lt;12,2,4)</f>
        <v>2</v>
      </c>
      <c r="F13" s="22" t="s">
        <v>878</v>
      </c>
      <c r="G13" s="22" t="s">
        <v>1088</v>
      </c>
      <c r="H13" s="21">
        <f>IF(J2&lt;12,2,4)</f>
        <v>2</v>
      </c>
      <c r="I13" s="22" t="s">
        <v>878</v>
      </c>
      <c r="J13" s="22" t="s">
        <v>1088</v>
      </c>
      <c r="K13" s="21">
        <f>IF(M2&lt;12,2,4)</f>
        <v>2</v>
      </c>
      <c r="L13" s="22" t="s">
        <v>878</v>
      </c>
      <c r="M13" s="22" t="s">
        <v>1088</v>
      </c>
      <c r="N13" s="21">
        <f>IF(P2&lt;12,2,4)</f>
        <v>2</v>
      </c>
      <c r="O13" s="22" t="s">
        <v>878</v>
      </c>
      <c r="P13" s="22" t="s">
        <v>1088</v>
      </c>
      <c r="Q13" s="21">
        <f>IF(S2&lt;12,2,4)</f>
        <v>2</v>
      </c>
      <c r="R13" s="22" t="s">
        <v>878</v>
      </c>
      <c r="S13" s="22" t="s">
        <v>1088</v>
      </c>
      <c r="T13" s="21">
        <f>IF(V2&lt;12,2,4)</f>
        <v>2</v>
      </c>
      <c r="U13" s="22" t="s">
        <v>878</v>
      </c>
      <c r="V13" s="22" t="s">
        <v>1088</v>
      </c>
      <c r="W13" s="21">
        <f>IF(Y2&lt;12,2,4)</f>
        <v>2</v>
      </c>
      <c r="X13" s="22" t="s">
        <v>878</v>
      </c>
      <c r="Y13" s="22" t="s">
        <v>1088</v>
      </c>
      <c r="Z13" s="21">
        <f>IF(AB2&lt;12,2,4)</f>
        <v>2</v>
      </c>
      <c r="AA13" s="22" t="s">
        <v>878</v>
      </c>
      <c r="AB13" s="22" t="s">
        <v>1088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3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3">
      <c r="A15" s="12">
        <f>VLOOKUP($C15,[1]MINIPELLE!$A$2:$K$291,11,0)</f>
        <v>19</v>
      </c>
      <c r="B15" t="s">
        <v>332</v>
      </c>
      <c r="C15" s="38" t="s">
        <v>137</v>
      </c>
      <c r="F15" s="22" t="s">
        <v>878</v>
      </c>
      <c r="G15" s="14" t="s">
        <v>1086</v>
      </c>
      <c r="I15" s="22" t="s">
        <v>878</v>
      </c>
      <c r="J15" s="14" t="s">
        <v>1086</v>
      </c>
      <c r="L15" s="22" t="s">
        <v>878</v>
      </c>
      <c r="M15" s="14" t="s">
        <v>1086</v>
      </c>
      <c r="O15" s="22" t="s">
        <v>878</v>
      </c>
      <c r="P15" s="14" t="s">
        <v>1086</v>
      </c>
      <c r="R15" s="22" t="s">
        <v>878</v>
      </c>
      <c r="S15" s="14" t="s">
        <v>1086</v>
      </c>
      <c r="U15" s="22" t="s">
        <v>878</v>
      </c>
      <c r="V15" s="14" t="s">
        <v>1086</v>
      </c>
      <c r="X15" s="22" t="s">
        <v>878</v>
      </c>
      <c r="Y15" s="14" t="s">
        <v>1086</v>
      </c>
      <c r="AA15" s="22" t="s">
        <v>878</v>
      </c>
      <c r="AB15" s="14" t="s">
        <v>1086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3">
      <c r="E39" s="21"/>
      <c r="F39" s="22"/>
      <c r="G39" s="22"/>
      <c r="H39" s="21"/>
      <c r="I39" s="22"/>
      <c r="J39" s="22"/>
      <c r="K39" s="21"/>
      <c r="L39" s="22"/>
      <c r="M39" s="22"/>
      <c r="N39" s="21"/>
      <c r="O39" s="22"/>
      <c r="P39" s="22"/>
      <c r="Q39" s="21"/>
      <c r="R39" s="22"/>
      <c r="S39" s="22"/>
      <c r="T39" s="21"/>
      <c r="U39" s="22"/>
      <c r="V39" s="22"/>
      <c r="W39" s="21"/>
      <c r="X39" s="22"/>
      <c r="Y39" s="22"/>
      <c r="Z39" s="21"/>
      <c r="AA39" s="22"/>
      <c r="AB39" s="22"/>
    </row>
  </sheetData>
  <dataValidations count="5">
    <dataValidation type="list" allowBlank="1" showInputMessage="1" showErrorMessage="1" promptTitle="Main d'oeuvre ATELIER" prompt="choisir la prestation" sqref="C9:C11" xr:uid="{00000000-0002-0000-1800-000000000000}">
      <formula1>INDIRECT(B9)</formula1>
    </dataValidation>
    <dataValidation type="list" allowBlank="1" showInputMessage="1" showErrorMessage="1" promptTitle="MATIERES" prompt="choisir le produit" sqref="C4:C5" xr:uid="{00000000-0002-0000-1800-000001000000}">
      <formula1>INDIRECT(B4)</formula1>
    </dataValidation>
    <dataValidation type="list" allowBlank="1" showInputMessage="1" promptTitle="Main d'oeuvre CHANTIER" prompt="choisir la prestation" sqref="C13" xr:uid="{00000000-0002-0000-1800-000002000000}">
      <formula1>INDIRECT(B13)</formula1>
    </dataValidation>
    <dataValidation type="list" allowBlank="1" showInputMessage="1" showErrorMessage="1" promptTitle="MATIERES" prompt="choisir le produit" sqref="C6:C7" xr:uid="{00000000-0002-0000-1800-000003000000}">
      <formula1>INDIRECT(B7)</formula1>
    </dataValidation>
    <dataValidation type="list" allowBlank="1" showInputMessage="1" promptTitle="MINIPELLE" prompt="choisir la prestation" sqref="C15" xr:uid="{00000000-0002-0000-1800-000004000000}">
      <formula1>INDIRECT(B15)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Z40"/>
  <sheetViews>
    <sheetView workbookViewId="0">
      <selection activeCell="AC4" sqref="AC4:AX14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1112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>
        <f>'[2]Outils de calculs'!E57/2</f>
        <v>1</v>
      </c>
      <c r="F4" s="14" t="s">
        <v>886</v>
      </c>
      <c r="G4" s="14" t="s">
        <v>1078</v>
      </c>
      <c r="H4">
        <f>'[2]Outils de calculs'!G57/2</f>
        <v>1</v>
      </c>
      <c r="I4" s="14" t="s">
        <v>886</v>
      </c>
      <c r="J4" s="14" t="s">
        <v>1078</v>
      </c>
      <c r="K4">
        <f>'[2]Outils de calculs'!I57/2</f>
        <v>1</v>
      </c>
      <c r="L4" s="14" t="s">
        <v>886</v>
      </c>
      <c r="M4" s="14" t="s">
        <v>1078</v>
      </c>
      <c r="N4">
        <f>'[2]Outils de calculs'!K57/2</f>
        <v>2</v>
      </c>
      <c r="O4" s="14" t="s">
        <v>886</v>
      </c>
      <c r="P4" s="14" t="s">
        <v>1078</v>
      </c>
      <c r="Q4">
        <f>'[2]Outils de calculs'!M57/2</f>
        <v>2</v>
      </c>
      <c r="R4" s="14" t="s">
        <v>886</v>
      </c>
      <c r="S4" s="14" t="s">
        <v>1078</v>
      </c>
      <c r="U4" s="14" t="s">
        <v>886</v>
      </c>
      <c r="V4" s="14" t="s">
        <v>1078</v>
      </c>
      <c r="W4">
        <f>'[2]Outils de calculs'!O57/2</f>
        <v>4</v>
      </c>
      <c r="X4" s="14" t="s">
        <v>886</v>
      </c>
      <c r="Y4" s="14" t="s">
        <v>1078</v>
      </c>
      <c r="Z4">
        <f>'[2]Outils de calculs'!R57/2</f>
        <v>0</v>
      </c>
      <c r="AA4" s="14" t="s">
        <v>886</v>
      </c>
      <c r="AB4" s="14" t="s">
        <v>1078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IF($C6="","",VLOOKUP($C6,[2]MATIERES!$A$2:$F$227,5,0))</f>
        <v>pc</v>
      </c>
      <c r="E6">
        <f>'[2]Outils de calculs'!E55</f>
        <v>3</v>
      </c>
      <c r="F6" s="14" t="s">
        <v>878</v>
      </c>
      <c r="G6" s="14" t="s">
        <v>1076</v>
      </c>
      <c r="H6">
        <f>'[2]Outils de calculs'!G55</f>
        <v>4.5</v>
      </c>
      <c r="I6" s="14" t="s">
        <v>878</v>
      </c>
      <c r="J6" s="14" t="s">
        <v>1076</v>
      </c>
      <c r="K6">
        <f>'[2]Outils de calculs'!I55</f>
        <v>4.5</v>
      </c>
      <c r="L6" s="14" t="s">
        <v>878</v>
      </c>
      <c r="M6" s="14" t="s">
        <v>1076</v>
      </c>
      <c r="N6">
        <f>'[2]Outils de calculs'!K55</f>
        <v>10.5</v>
      </c>
      <c r="O6" s="14" t="s">
        <v>878</v>
      </c>
      <c r="P6" s="14" t="s">
        <v>1076</v>
      </c>
      <c r="Q6">
        <f>'[2]Outils de calculs'!M55</f>
        <v>10.5</v>
      </c>
      <c r="R6" s="14" t="s">
        <v>878</v>
      </c>
      <c r="S6" s="14" t="s">
        <v>1076</v>
      </c>
      <c r="U6" s="14" t="s">
        <v>878</v>
      </c>
      <c r="V6" s="14" t="s">
        <v>1076</v>
      </c>
      <c r="W6">
        <f>'[2]Outils de calculs'!O55</f>
        <v>26</v>
      </c>
      <c r="X6" s="14" t="s">
        <v>878</v>
      </c>
      <c r="Y6" s="14" t="s">
        <v>1076</v>
      </c>
      <c r="Z6">
        <f>'[2]Outils de calculs'!R55</f>
        <v>0</v>
      </c>
      <c r="AA6" s="14" t="s">
        <v>878</v>
      </c>
      <c r="AB6" s="14" t="s">
        <v>1076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IF($C7="","",VLOOKUP($C7,[2]MATIERES!$A$2:$F$341,5,0))</f>
        <v>pc</v>
      </c>
      <c r="E7">
        <f>'[2]Outils de calculs'!E56</f>
        <v>2</v>
      </c>
      <c r="F7" s="14" t="s">
        <v>878</v>
      </c>
      <c r="G7" s="14" t="s">
        <v>1077</v>
      </c>
      <c r="H7">
        <f>'[2]Outils de calculs'!G56</f>
        <v>2</v>
      </c>
      <c r="I7" s="14" t="s">
        <v>878</v>
      </c>
      <c r="J7" s="14" t="s">
        <v>1077</v>
      </c>
      <c r="K7">
        <f>'[2]Outils de calculs'!I56</f>
        <v>2</v>
      </c>
      <c r="L7" s="14" t="s">
        <v>878</v>
      </c>
      <c r="M7" s="14" t="s">
        <v>1077</v>
      </c>
      <c r="N7">
        <f>'[2]Outils de calculs'!K56</f>
        <v>2</v>
      </c>
      <c r="O7" s="14" t="s">
        <v>878</v>
      </c>
      <c r="P7" s="14" t="s">
        <v>1077</v>
      </c>
      <c r="Q7">
        <f>'[2]Outils de calculs'!M56</f>
        <v>2</v>
      </c>
      <c r="R7" s="14" t="s">
        <v>878</v>
      </c>
      <c r="S7" s="14" t="s">
        <v>1077</v>
      </c>
      <c r="U7" s="14" t="s">
        <v>878</v>
      </c>
      <c r="V7" s="14" t="s">
        <v>1077</v>
      </c>
      <c r="W7">
        <f>'[2]Outils de calculs'!O56</f>
        <v>2</v>
      </c>
      <c r="X7" s="14" t="s">
        <v>878</v>
      </c>
      <c r="Y7" s="14" t="s">
        <v>1077</v>
      </c>
      <c r="Z7">
        <f>'[2]Outils de calculs'!R56</f>
        <v>0</v>
      </c>
      <c r="AA7" s="14" t="s">
        <v>878</v>
      </c>
      <c r="AB7" s="14" t="s">
        <v>1077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3">
      <c r="A8" s="12">
        <f>VLOOKUP($C8,[1]MATIERES!$A$2:$K$379,11,0)</f>
        <v>34</v>
      </c>
      <c r="B8" t="s">
        <v>327</v>
      </c>
      <c r="C8" s="23" t="s">
        <v>418</v>
      </c>
      <c r="D8" s="27" t="str">
        <f>IF($C8="","",VLOOKUP($C8,[2]MATIERES!$A$2:$F$341,5,0))</f>
        <v>pc</v>
      </c>
      <c r="E8">
        <f>IF([2]Simulation!L13="DN50",E7,0)</f>
        <v>2</v>
      </c>
      <c r="F8" s="14" t="s">
        <v>878</v>
      </c>
      <c r="G8" s="14" t="s">
        <v>1077</v>
      </c>
      <c r="H8">
        <f>IF([2]Simulation!P13="DN50",H7,0)</f>
        <v>0</v>
      </c>
      <c r="I8" s="14" t="s">
        <v>1091</v>
      </c>
      <c r="J8" s="14" t="s">
        <v>1077</v>
      </c>
      <c r="K8">
        <f>IF([2]Simulation!R13="DN50",K7,0)</f>
        <v>0</v>
      </c>
      <c r="L8" s="14" t="s">
        <v>1091</v>
      </c>
      <c r="M8" s="14" t="s">
        <v>1077</v>
      </c>
      <c r="N8">
        <f>IF([2]Simulation!Z13="DN50",N7,0)</f>
        <v>0</v>
      </c>
      <c r="O8" s="14" t="s">
        <v>1091</v>
      </c>
      <c r="P8" s="14" t="s">
        <v>1077</v>
      </c>
      <c r="Q8">
        <f>IF([2]Simulation!AB13="DN50",Q7,0)</f>
        <v>0</v>
      </c>
      <c r="R8" s="14" t="s">
        <v>1091</v>
      </c>
      <c r="S8" s="14" t="s">
        <v>1077</v>
      </c>
      <c r="U8" s="14" t="s">
        <v>1091</v>
      </c>
      <c r="V8" s="14" t="s">
        <v>1077</v>
      </c>
      <c r="W8">
        <f>IF([2]Simulation!AP13="DN50",W7,0)</f>
        <v>0</v>
      </c>
      <c r="X8" s="14" t="s">
        <v>1091</v>
      </c>
      <c r="Y8" s="14" t="s">
        <v>1077</v>
      </c>
      <c r="Z8">
        <f>IF([2]Simulation!AS13="DN50",Z7,0)</f>
        <v>0</v>
      </c>
      <c r="AA8" s="14" t="s">
        <v>1091</v>
      </c>
      <c r="AB8" s="14" t="s">
        <v>1077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3">
      <c r="C9" s="31"/>
      <c r="D9" s="32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3">
      <c r="A10" s="12">
        <f>VLOOKUP($C10,[1]ATELIER!$A$2:$K$291,11,0)</f>
        <v>2</v>
      </c>
      <c r="B10" t="s">
        <v>330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330</v>
      </c>
      <c r="C11" s="23" t="s">
        <v>68</v>
      </c>
      <c r="D11" s="27" t="str">
        <f>IF($C11="","",VLOOKUP($C11,[2]ATELIER!$A$2:$E$109,3,0))</f>
        <v>pc</v>
      </c>
      <c r="E11">
        <f>E8</f>
        <v>2</v>
      </c>
      <c r="F11" s="14" t="s">
        <v>878</v>
      </c>
      <c r="G11" s="14" t="s">
        <v>1077</v>
      </c>
      <c r="H11">
        <f>H8</f>
        <v>0</v>
      </c>
      <c r="I11" s="14" t="s">
        <v>1091</v>
      </c>
      <c r="J11" s="14" t="s">
        <v>1077</v>
      </c>
      <c r="K11">
        <f>K8</f>
        <v>0</v>
      </c>
      <c r="L11" s="14" t="s">
        <v>1091</v>
      </c>
      <c r="M11" s="14" t="s">
        <v>1077</v>
      </c>
      <c r="N11">
        <f>N8</f>
        <v>0</v>
      </c>
      <c r="O11" s="14" t="s">
        <v>1091</v>
      </c>
      <c r="P11" s="14" t="s">
        <v>1077</v>
      </c>
      <c r="Q11">
        <f>Q8</f>
        <v>0</v>
      </c>
      <c r="R11" s="14" t="s">
        <v>1091</v>
      </c>
      <c r="S11" s="14" t="s">
        <v>1077</v>
      </c>
      <c r="U11" s="14" t="s">
        <v>1091</v>
      </c>
      <c r="V11" s="14" t="s">
        <v>1077</v>
      </c>
      <c r="W11">
        <f>W8</f>
        <v>0</v>
      </c>
      <c r="X11" s="14" t="s">
        <v>1091</v>
      </c>
      <c r="Y11" s="14" t="s">
        <v>1077</v>
      </c>
      <c r="Z11">
        <f>Z8</f>
        <v>0</v>
      </c>
      <c r="AA11" s="14" t="s">
        <v>1091</v>
      </c>
      <c r="AB11" s="14" t="s">
        <v>1077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330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3">
      <c r="A14" s="12">
        <f>VLOOKUP($C14,[1]CHANTIER!$A$2:$K$291,11,0)</f>
        <v>10</v>
      </c>
      <c r="B14" t="s">
        <v>331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878</v>
      </c>
      <c r="G14" s="22" t="s">
        <v>1078</v>
      </c>
      <c r="H14" s="21">
        <f>IF(K2&lt;12,2,4)</f>
        <v>2</v>
      </c>
      <c r="I14" s="22" t="s">
        <v>878</v>
      </c>
      <c r="J14" s="22" t="s">
        <v>1078</v>
      </c>
      <c r="K14" s="21">
        <f>IF(M2&lt;12,2,4)</f>
        <v>2</v>
      </c>
      <c r="L14" s="22" t="s">
        <v>878</v>
      </c>
      <c r="M14" s="22" t="s">
        <v>1078</v>
      </c>
      <c r="N14" s="21">
        <f>IF(X2&lt;12,2,4)</f>
        <v>2</v>
      </c>
      <c r="O14" s="22" t="s">
        <v>878</v>
      </c>
      <c r="P14" s="22" t="s">
        <v>1078</v>
      </c>
      <c r="Q14" s="21">
        <f>IF(AC2&lt;12,2,4)</f>
        <v>2</v>
      </c>
      <c r="R14" s="22" t="s">
        <v>878</v>
      </c>
      <c r="S14" s="22" t="s">
        <v>1078</v>
      </c>
      <c r="T14" s="21"/>
      <c r="U14" s="22" t="s">
        <v>878</v>
      </c>
      <c r="V14" s="22" t="s">
        <v>1078</v>
      </c>
      <c r="W14" s="21">
        <f>IF(AK2&lt;12,2,4)</f>
        <v>2</v>
      </c>
      <c r="X14" s="22" t="s">
        <v>878</v>
      </c>
      <c r="Y14" s="22" t="s">
        <v>1078</v>
      </c>
      <c r="Z14" s="21">
        <f>IF(AN2&lt;12,2,4)</f>
        <v>2</v>
      </c>
      <c r="AA14" s="22" t="s">
        <v>878</v>
      </c>
      <c r="AB14" s="22" t="s">
        <v>1078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showErrorMessage="1" promptTitle="Main d'oeuvre ATELIER" prompt="choisir la prestation" sqref="C10:C12" xr:uid="{00000000-0002-0000-1900-000000000000}">
      <formula1>INDIRECT(B10)</formula1>
    </dataValidation>
    <dataValidation type="list" allowBlank="1" showInputMessage="1" promptTitle="Main d'oeuvre CHANTIER" prompt="choisir la prestation" sqref="C14" xr:uid="{00000000-0002-0000-1900-000001000000}">
      <formula1>INDIRECT(B14)</formula1>
    </dataValidation>
    <dataValidation type="list" allowBlank="1" showInputMessage="1" showErrorMessage="1" promptTitle="MATIERES" prompt="choisir le produit" sqref="C4:C8" xr:uid="{00000000-0002-0000-1900-000002000000}">
      <formula1>INDIRECT(B4)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Z40"/>
  <sheetViews>
    <sheetView workbookViewId="0">
      <selection activeCell="Z11" sqref="Z11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1111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>
        <f>'[2]Outils de calculs'!E57/2</f>
        <v>1</v>
      </c>
      <c r="F4" s="14" t="s">
        <v>886</v>
      </c>
      <c r="G4" s="14" t="s">
        <v>1078</v>
      </c>
      <c r="H4">
        <f>'[2]Outils de calculs'!G57/2</f>
        <v>1</v>
      </c>
      <c r="I4" s="14" t="s">
        <v>886</v>
      </c>
      <c r="J4" s="14" t="s">
        <v>1078</v>
      </c>
      <c r="K4">
        <f>'[2]Outils de calculs'!I57/2</f>
        <v>1</v>
      </c>
      <c r="L4" s="14" t="s">
        <v>886</v>
      </c>
      <c r="M4" s="14" t="s">
        <v>1078</v>
      </c>
      <c r="N4">
        <f>'[2]Outils de calculs'!K57/2</f>
        <v>2</v>
      </c>
      <c r="O4" s="14" t="s">
        <v>886</v>
      </c>
      <c r="P4" s="14" t="s">
        <v>1078</v>
      </c>
      <c r="Q4">
        <f>'[2]Outils de calculs'!M57/2</f>
        <v>2</v>
      </c>
      <c r="R4" s="14" t="s">
        <v>886</v>
      </c>
      <c r="S4" s="14" t="s">
        <v>1078</v>
      </c>
      <c r="U4" s="14" t="s">
        <v>886</v>
      </c>
      <c r="V4" s="14" t="s">
        <v>1078</v>
      </c>
      <c r="W4">
        <f>'[2]Outils de calculs'!O57/2</f>
        <v>4</v>
      </c>
      <c r="X4" s="14" t="s">
        <v>886</v>
      </c>
      <c r="Y4" s="14" t="s">
        <v>1078</v>
      </c>
      <c r="Z4">
        <f>'[2]Outils de calculs'!R57/2</f>
        <v>0</v>
      </c>
      <c r="AA4" s="14" t="s">
        <v>886</v>
      </c>
      <c r="AB4" s="14" t="s">
        <v>1078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(9,'ALIM_REL_DN63_BAC','MATIERE',138,2,null,null,now());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(10,'ALIM_REL_DN63_BAC','MATIERE',138,2,null,null,now());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(11,'ALIM_REL_DN63_BAC','MATIERE',138,2,null,null,now());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(17,'ALIM_REL_DN63_BAC','MATIERE',138,4,null,null,now());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IF($C6="","",VLOOKUP($C6,[2]MATIERES!$A$2:$F$227,5,0))</f>
        <v>pc</v>
      </c>
      <c r="E6">
        <f>'[2]Outils de calculs'!E55</f>
        <v>3</v>
      </c>
      <c r="F6" s="14" t="s">
        <v>878</v>
      </c>
      <c r="G6" s="14" t="s">
        <v>1076</v>
      </c>
      <c r="H6">
        <f>'[2]Outils de calculs'!G55</f>
        <v>4.5</v>
      </c>
      <c r="I6" s="14" t="s">
        <v>878</v>
      </c>
      <c r="J6" s="14" t="s">
        <v>1076</v>
      </c>
      <c r="K6">
        <f>'[2]Outils de calculs'!I55</f>
        <v>4.5</v>
      </c>
      <c r="L6" s="14" t="s">
        <v>878</v>
      </c>
      <c r="M6" s="14" t="s">
        <v>1076</v>
      </c>
      <c r="N6">
        <f>'[2]Outils de calculs'!K55</f>
        <v>10.5</v>
      </c>
      <c r="O6" s="14" t="s">
        <v>878</v>
      </c>
      <c r="P6" s="14" t="s">
        <v>1076</v>
      </c>
      <c r="Q6">
        <f>'[2]Outils de calculs'!M55</f>
        <v>10.5</v>
      </c>
      <c r="R6" s="14" t="s">
        <v>878</v>
      </c>
      <c r="S6" s="14" t="s">
        <v>1076</v>
      </c>
      <c r="U6" s="14" t="s">
        <v>878</v>
      </c>
      <c r="V6" s="14" t="s">
        <v>1076</v>
      </c>
      <c r="W6">
        <f>'[2]Outils de calculs'!O55</f>
        <v>26</v>
      </c>
      <c r="X6" s="14" t="s">
        <v>878</v>
      </c>
      <c r="Y6" s="14" t="s">
        <v>1076</v>
      </c>
      <c r="Z6">
        <f>'[2]Outils de calculs'!R55</f>
        <v>0</v>
      </c>
      <c r="AA6" s="14" t="s">
        <v>878</v>
      </c>
      <c r="AB6" s="14" t="s">
        <v>1076</v>
      </c>
      <c r="AC6" t="str">
        <f t="shared" si="1"/>
        <v xml:space="preserve">INSERT INTO SC_SystemeProduits(RefDimension,NomSysteme,typePresta,ligne,Quantite,formule,cte1,DateModif) values (2,'ALIM_REL_DN63_BAC','MATIERE',132,null,'1*CTE1','RELBAC_PVCDN50',now());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(4,'ALIM_REL_DN63_BAC','MATIERE',132,null,'1*CTE1','RELBAC_PVCDN50',now());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(5,'ALIM_REL_DN63_BAC','MATIERE',132,null,'1*CTE1','RELBAC_PVCDN50',now());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(9,'ALIM_REL_DN63_BAC','MATIERE',132,null,'1*CTE1','RELBAC_PVCDN50',now());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(10,'ALIM_REL_DN63_BAC','MATIERE',132,null,'1*CTE1','RELBAC_PVCDN50',now());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(11,'ALIM_REL_DN63_BAC','MATIERE',132,null,'1*CTE1','RELBAC_PVCDN50',now());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(17,'ALIM_REL_DN63_BAC','MATIERE',132,null,'1*CTE1','RELBAC_PVCDN50',now());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IF($C7="","",VLOOKUP($C7,[2]MATIERES!$A$2:$F$341,5,0))</f>
        <v>pc</v>
      </c>
      <c r="E7">
        <f>'[2]Outils de calculs'!E56</f>
        <v>2</v>
      </c>
      <c r="F7" s="14" t="s">
        <v>878</v>
      </c>
      <c r="G7" s="14" t="s">
        <v>1077</v>
      </c>
      <c r="H7">
        <f>'[2]Outils de calculs'!G56</f>
        <v>2</v>
      </c>
      <c r="I7" s="14" t="s">
        <v>878</v>
      </c>
      <c r="J7" s="14" t="s">
        <v>1077</v>
      </c>
      <c r="K7">
        <f>'[2]Outils de calculs'!I56</f>
        <v>2</v>
      </c>
      <c r="L7" s="14" t="s">
        <v>878</v>
      </c>
      <c r="M7" s="14" t="s">
        <v>1077</v>
      </c>
      <c r="N7">
        <f>'[2]Outils de calculs'!K56</f>
        <v>2</v>
      </c>
      <c r="O7" s="14" t="s">
        <v>878</v>
      </c>
      <c r="P7" s="14" t="s">
        <v>1077</v>
      </c>
      <c r="Q7">
        <f>'[2]Outils de calculs'!M56</f>
        <v>2</v>
      </c>
      <c r="R7" s="14" t="s">
        <v>878</v>
      </c>
      <c r="S7" s="14" t="s">
        <v>1077</v>
      </c>
      <c r="U7" s="14" t="s">
        <v>878</v>
      </c>
      <c r="V7" s="14" t="s">
        <v>1077</v>
      </c>
      <c r="W7">
        <f>'[2]Outils de calculs'!O56</f>
        <v>2</v>
      </c>
      <c r="X7" s="14" t="s">
        <v>878</v>
      </c>
      <c r="Y7" s="14" t="s">
        <v>1077</v>
      </c>
      <c r="Z7">
        <f>'[2]Outils de calculs'!R56</f>
        <v>0</v>
      </c>
      <c r="AA7" s="14" t="s">
        <v>878</v>
      </c>
      <c r="AB7" s="14" t="s">
        <v>1077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3">
      <c r="A8" s="12">
        <f>VLOOKUP($C8,[1]MATIERES!$A$2:$K$379,11,0)</f>
        <v>33</v>
      </c>
      <c r="B8" t="s">
        <v>327</v>
      </c>
      <c r="C8" s="23" t="s">
        <v>417</v>
      </c>
      <c r="D8" s="27" t="str">
        <f>IF($C8="","",VLOOKUP($C8,[2]MATIERES!$A$2:$F$341,5,0))</f>
        <v>pc</v>
      </c>
      <c r="E8">
        <f>IF([2]Simulation!L13="DN63",E7,0)</f>
        <v>0</v>
      </c>
      <c r="F8" s="14" t="s">
        <v>878</v>
      </c>
      <c r="G8" s="14" t="s">
        <v>1077</v>
      </c>
      <c r="H8">
        <f>IF([2]Simulation!P13="DN63",H7,0)</f>
        <v>0</v>
      </c>
      <c r="I8" s="14" t="s">
        <v>1090</v>
      </c>
      <c r="J8" s="14" t="s">
        <v>1077</v>
      </c>
      <c r="K8">
        <f>IF([2]Simulation!R13="DN63",K7,0)</f>
        <v>0</v>
      </c>
      <c r="L8" s="14" t="s">
        <v>1090</v>
      </c>
      <c r="M8" s="14" t="s">
        <v>1077</v>
      </c>
      <c r="N8">
        <f>IF([2]Simulation!Z13="DN63",N7,0)</f>
        <v>0</v>
      </c>
      <c r="O8" s="14" t="s">
        <v>1090</v>
      </c>
      <c r="P8" s="14" t="s">
        <v>1077</v>
      </c>
      <c r="Q8">
        <f>IF([2]Simulation!AB13="DN63",Q7,0)</f>
        <v>0</v>
      </c>
      <c r="R8" s="14" t="s">
        <v>1090</v>
      </c>
      <c r="S8" s="14" t="s">
        <v>1077</v>
      </c>
      <c r="U8" s="14" t="s">
        <v>1090</v>
      </c>
      <c r="V8" s="14" t="s">
        <v>1077</v>
      </c>
      <c r="W8">
        <f>IF([2]Simulation!AP13="DN63",W7,0)</f>
        <v>0</v>
      </c>
      <c r="X8" s="14" t="s">
        <v>1090</v>
      </c>
      <c r="Y8" s="14" t="s">
        <v>1077</v>
      </c>
      <c r="Z8">
        <f>IF([2]Simulation!AS13="DN63",Z7,0)</f>
        <v>0</v>
      </c>
      <c r="AA8" s="14" t="s">
        <v>1090</v>
      </c>
      <c r="AB8" s="14" t="s">
        <v>1077</v>
      </c>
      <c r="AC8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t="str">
        <f t="shared" si="2"/>
        <v xml:space="preserve">INSERT INTO SC_SystemeProduits(RefDimension,NomSysteme,typePresta,ligne,Quantite,formule,cte1,DateModif) values (4,'ALIM_REL_DN63_BAC','MATIERE',33,null,'1*CTE1*DN63','RELBAC_COUDES90DN50',now());
</v>
      </c>
      <c r="AI8" t="str">
        <f t="shared" si="3"/>
        <v xml:space="preserve">INSERT INTO SC_SystemeProduits(RefDimension,NomSysteme,typePresta,ligne,Quantite,formule,cte1,DateModif) values (5,'ALIM_REL_DN63_BAC','MATIERE',33,null,'1*CTE1*DN63','RELBAC_COUDES90DN50',now());
</v>
      </c>
      <c r="AL8" t="str">
        <f t="shared" si="4"/>
        <v xml:space="preserve">INSERT INTO SC_SystemeProduits(RefDimension,NomSysteme,typePresta,ligne,Quantite,formule,cte1,DateModif) values (9,'ALIM_REL_DN63_BAC','MATIERE',33,null,'1*CTE1*DN63','RELBAC_COUDES90DN50',now());
</v>
      </c>
      <c r="AO8" t="str">
        <f t="shared" si="5"/>
        <v xml:space="preserve">INSERT INTO SC_SystemeProduits(RefDimension,NomSysteme,typePresta,ligne,Quantite,formule,cte1,DateModif) values (10,'ALIM_REL_DN63_BAC','MATIERE',33,null,'1*CTE1*DN63','RELBAC_COUDES90DN50',now());
</v>
      </c>
      <c r="AR8" t="str">
        <f t="shared" si="6"/>
        <v xml:space="preserve">INSERT INTO SC_SystemeProduits(RefDimension,NomSysteme,typePresta,ligne,Quantite,formule,cte1,DateModif) values (11,'ALIM_REL_DN63_BAC','MATIERE',33,null,'1*CTE1*DN63','RELBAC_COUDES90DN50',now());
</v>
      </c>
      <c r="AU8" t="str">
        <f t="shared" si="7"/>
        <v xml:space="preserve">INSERT INTO SC_SystemeProduits(RefDimension,NomSysteme,typePresta,ligne,Quantite,formule,cte1,DateModif) values (17,'ALIM_REL_DN63_BAC','MATIERE',33,null,'1*CTE1*DN63','RELBAC_COUDES90DN50',now());
</v>
      </c>
      <c r="AX8" t="str">
        <f t="shared" si="8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2" ht="14.25" customHeight="1" x14ac:dyDescent="0.3">
      <c r="C9" s="31"/>
      <c r="D9" s="32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3">
      <c r="A10" s="12">
        <f>VLOOKUP($C10,[1]ATELIER!$A$2:$K$291,11,0)</f>
        <v>2</v>
      </c>
      <c r="B10" t="s">
        <v>330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1"/>
        <v xml:space="preserve">INSERT INTO SC_SystemeProduits(RefDimension,NomSysteme,typePresta,ligne,Quantite,formule,cte1,DateModif) values (2,'ALIM_REL_DN63_BAC','MOA',2,2,null,null,now());
</v>
      </c>
      <c r="AF10" t="str">
        <f t="shared" si="2"/>
        <v xml:space="preserve">INSERT INTO SC_SystemeProduits(RefDimension,NomSysteme,typePresta,ligne,Quantite,formule,cte1,DateModif) values (4,'ALIM_REL_DN63_BAC','MOA',2,2,null,null,now());
</v>
      </c>
      <c r="AI10" t="str">
        <f t="shared" si="3"/>
        <v xml:space="preserve">INSERT INTO SC_SystemeProduits(RefDimension,NomSysteme,typePresta,ligne,Quantite,formule,cte1,DateModif) values (5,'ALIM_REL_DN63_BAC','MOA',2,2,null,null,now());
</v>
      </c>
      <c r="AL10" t="str">
        <f t="shared" si="4"/>
        <v xml:space="preserve">INSERT INTO SC_SystemeProduits(RefDimension,NomSysteme,typePresta,ligne,Quantite,formule,cte1,DateModif) values (9,'ALIM_REL_DN63_BAC','MOA',2,4,null,null,now());
</v>
      </c>
      <c r="AO10" t="str">
        <f t="shared" si="5"/>
        <v xml:space="preserve">INSERT INTO SC_SystemeProduits(RefDimension,NomSysteme,typePresta,ligne,Quantite,formule,cte1,DateModif) values (10,'ALIM_REL_DN63_BAC','MOA',2,4,null,null,now());
</v>
      </c>
      <c r="AR10" t="str">
        <f t="shared" si="6"/>
        <v xml:space="preserve">INSERT INTO SC_SystemeProduits(RefDimension,NomSysteme,typePresta,ligne,Quantite,formule,cte1,DateModif) values (11,'ALIM_REL_DN63_BAC','MOA',2,4,null,null,now());
</v>
      </c>
      <c r="AU10" t="str">
        <f t="shared" si="7"/>
        <v xml:space="preserve">INSERT INTO SC_SystemeProduits(RefDimension,NomSysteme,typePresta,ligne,Quantite,formule,cte1,DateModif) values (17,'ALIM_REL_DN63_BAC','MOA',2,8,null,null,now());
</v>
      </c>
      <c r="AX10" t="str">
        <f t="shared" si="8"/>
        <v xml:space="preserve">INSERT INTO SC_SystemeProduits(RefDimension,NomSysteme,typePresta,ligne,Quantite,formule,cte1,DateModif) values (18,'ALIM_REL_DN63_BAC','MOA',2,8,null,null,now());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330</v>
      </c>
      <c r="C11" s="23" t="s">
        <v>68</v>
      </c>
      <c r="D11" s="27" t="str">
        <f>IF($C11="","",VLOOKUP($C11,[2]ATELIER!$A$2:$E$109,3,0))</f>
        <v>pc</v>
      </c>
      <c r="F11" s="14" t="s">
        <v>878</v>
      </c>
      <c r="G11" s="14" t="s">
        <v>1077</v>
      </c>
      <c r="I11" s="14" t="s">
        <v>1091</v>
      </c>
      <c r="J11" s="14" t="s">
        <v>1077</v>
      </c>
      <c r="L11" s="14" t="s">
        <v>1091</v>
      </c>
      <c r="M11" s="14" t="s">
        <v>1077</v>
      </c>
      <c r="O11" s="14" t="s">
        <v>1091</v>
      </c>
      <c r="P11" s="14" t="s">
        <v>1077</v>
      </c>
      <c r="R11" s="14" t="s">
        <v>1091</v>
      </c>
      <c r="S11" s="14" t="s">
        <v>1077</v>
      </c>
      <c r="U11" s="14" t="s">
        <v>1091</v>
      </c>
      <c r="V11" s="14" t="s">
        <v>1077</v>
      </c>
      <c r="X11" s="14" t="s">
        <v>1091</v>
      </c>
      <c r="Y11" s="14" t="s">
        <v>1077</v>
      </c>
      <c r="AA11" s="14" t="s">
        <v>1091</v>
      </c>
      <c r="AB11" s="14" t="s">
        <v>1077</v>
      </c>
      <c r="AC1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t="str">
        <f t="shared" si="2"/>
        <v xml:space="preserve">INSERT INTO SC_SystemeProduits(RefDimension,NomSysteme,typePresta,ligne,Quantite,formule,cte1,DateModif) values (4,'ALIM_REL_DN63_BAC','MOA',29,null,'1*CTE1*DN50','RELBAC_COUDES90DN50',now());
</v>
      </c>
      <c r="AI11" t="str">
        <f t="shared" si="3"/>
        <v xml:space="preserve">INSERT INTO SC_SystemeProduits(RefDimension,NomSysteme,typePresta,ligne,Quantite,formule,cte1,DateModif) values (5,'ALIM_REL_DN63_BAC','MOA',29,null,'1*CTE1*DN50','RELBAC_COUDES90DN50',now());
</v>
      </c>
      <c r="AL11" t="str">
        <f t="shared" si="4"/>
        <v xml:space="preserve">INSERT INTO SC_SystemeProduits(RefDimension,NomSysteme,typePresta,ligne,Quantite,formule,cte1,DateModif) values (9,'ALIM_REL_DN63_BAC','MOA',29,null,'1*CTE1*DN50','RELBAC_COUDES90DN50',now());
</v>
      </c>
      <c r="AO11" t="str">
        <f t="shared" si="5"/>
        <v xml:space="preserve">INSERT INTO SC_SystemeProduits(RefDimension,NomSysteme,typePresta,ligne,Quantite,formule,cte1,DateModif) values (10,'ALIM_REL_DN63_BAC','MOA',29,null,'1*CTE1*DN50','RELBAC_COUDES90DN50',now());
</v>
      </c>
      <c r="AR11" t="str">
        <f t="shared" si="6"/>
        <v xml:space="preserve">INSERT INTO SC_SystemeProduits(RefDimension,NomSysteme,typePresta,ligne,Quantite,formule,cte1,DateModif) values (11,'ALIM_REL_DN63_BAC','MOA',29,null,'1*CTE1*DN50','RELBAC_COUDES90DN50',now());
</v>
      </c>
      <c r="AU11" t="str">
        <f t="shared" si="7"/>
        <v xml:space="preserve">INSERT INTO SC_SystemeProduits(RefDimension,NomSysteme,typePresta,ligne,Quantite,formule,cte1,DateModif) values (17,'ALIM_REL_DN63_BAC','MOA',29,null,'1*CTE1*DN50','RELBAC_COUDES90DN50',now());
</v>
      </c>
      <c r="AX11" t="str">
        <f t="shared" si="8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330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1"/>
        <v xml:space="preserve">INSERT INTO SC_SystemeProduits(RefDimension,NomSysteme,typePresta,ligne,Quantite,formule,cte1,DateModif) values (2,'ALIM_REL_DN63_BAC','MOA',6,2,null,null,now());
</v>
      </c>
      <c r="AF12" t="str">
        <f t="shared" si="2"/>
        <v xml:space="preserve">INSERT INTO SC_SystemeProduits(RefDimension,NomSysteme,typePresta,ligne,Quantite,formule,cte1,DateModif) values (4,'ALIM_REL_DN63_BAC','MOA',6,2,null,null,now());
</v>
      </c>
      <c r="AI12" t="str">
        <f t="shared" si="3"/>
        <v xml:space="preserve">INSERT INTO SC_SystemeProduits(RefDimension,NomSysteme,typePresta,ligne,Quantite,formule,cte1,DateModif) values (5,'ALIM_REL_DN63_BAC','MOA',6,2,null,null,now());
</v>
      </c>
      <c r="AL12" t="str">
        <f t="shared" si="4"/>
        <v xml:space="preserve">INSERT INTO SC_SystemeProduits(RefDimension,NomSysteme,typePresta,ligne,Quantite,formule,cte1,DateModif) values (9,'ALIM_REL_DN63_BAC','MOA',6,4,null,null,now());
</v>
      </c>
      <c r="AO12" t="str">
        <f t="shared" si="5"/>
        <v xml:space="preserve">INSERT INTO SC_SystemeProduits(RefDimension,NomSysteme,typePresta,ligne,Quantite,formule,cte1,DateModif) values (10,'ALIM_REL_DN63_BAC','MOA',6,4,null,null,now());
</v>
      </c>
      <c r="AR12" t="str">
        <f t="shared" si="6"/>
        <v xml:space="preserve">INSERT INTO SC_SystemeProduits(RefDimension,NomSysteme,typePresta,ligne,Quantite,formule,cte1,DateModif) values (11,'ALIM_REL_DN63_BAC','MOA',6,4,null,null,now());
</v>
      </c>
      <c r="AU12" t="str">
        <f t="shared" si="7"/>
        <v xml:space="preserve">INSERT INTO SC_SystemeProduits(RefDimension,NomSysteme,typePresta,ligne,Quantite,formule,cte1,DateModif) values (17,'ALIM_REL_DN63_BAC','MOA',6,8,null,null,now());
</v>
      </c>
      <c r="AX12" t="str">
        <f t="shared" si="8"/>
        <v xml:space="preserve">INSERT INTO SC_SystemeProduits(RefDimension,NomSysteme,typePresta,ligne,Quantite,formule,cte1,DateModif) values (18,'ALIM_REL_DN63_BAC','MOA',6,8,null,null,now());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3">
      <c r="A14" s="12">
        <f>VLOOKUP($C14,[1]CHANTIER!$A$2:$K$291,11,0)</f>
        <v>10</v>
      </c>
      <c r="B14" t="s">
        <v>331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878</v>
      </c>
      <c r="G14" s="22" t="s">
        <v>1078</v>
      </c>
      <c r="H14" s="21">
        <f>IF(K2&lt;12,2,4)</f>
        <v>2</v>
      </c>
      <c r="I14" s="22" t="s">
        <v>878</v>
      </c>
      <c r="J14" s="22" t="s">
        <v>1078</v>
      </c>
      <c r="K14" s="21">
        <f>IF(M2&lt;12,2,4)</f>
        <v>2</v>
      </c>
      <c r="L14" s="22" t="s">
        <v>878</v>
      </c>
      <c r="M14" s="22" t="s">
        <v>1078</v>
      </c>
      <c r="N14" s="21">
        <f>IF(X2&lt;12,2,4)</f>
        <v>2</v>
      </c>
      <c r="O14" s="22" t="s">
        <v>878</v>
      </c>
      <c r="P14" s="22" t="s">
        <v>1078</v>
      </c>
      <c r="Q14" s="21">
        <f>IF(AC2&lt;12,2,4)</f>
        <v>2</v>
      </c>
      <c r="R14" s="22" t="s">
        <v>878</v>
      </c>
      <c r="S14" s="22" t="s">
        <v>1078</v>
      </c>
      <c r="T14" s="21"/>
      <c r="U14" s="22" t="s">
        <v>878</v>
      </c>
      <c r="V14" s="22" t="s">
        <v>1078</v>
      </c>
      <c r="W14" s="21">
        <f>IF(AK2&lt;12,2,4)</f>
        <v>2</v>
      </c>
      <c r="X14" s="22" t="s">
        <v>878</v>
      </c>
      <c r="Y14" s="22" t="s">
        <v>1078</v>
      </c>
      <c r="Z14" s="21">
        <f>IF(AN2&lt;12,2,4)</f>
        <v>2</v>
      </c>
      <c r="AA14" s="22" t="s">
        <v>878</v>
      </c>
      <c r="AB14" s="22" t="s">
        <v>1078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promptTitle="Main d'oeuvre CHANTIER" prompt="choisir la prestation" sqref="C14" xr:uid="{00000000-0002-0000-1A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1A00-000001000000}">
      <formula1>INDIRECT(B10)</formula1>
    </dataValidation>
    <dataValidation type="list" allowBlank="1" showInputMessage="1" showErrorMessage="1" promptTitle="MATIERES" prompt="choisir le produit" sqref="C4:C8" xr:uid="{00000000-0002-0000-1A00-000002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6"/>
  <dimension ref="A1:DH23"/>
  <sheetViews>
    <sheetView workbookViewId="0">
      <selection sqref="A1:XFD104857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873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61"/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</row>
    <row r="4" spans="1:112" x14ac:dyDescent="0.3">
      <c r="D4" t="s">
        <v>318</v>
      </c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327</v>
      </c>
      <c r="C5" t="s">
        <v>309</v>
      </c>
      <c r="D5" t="s">
        <v>317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58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58" t="str">
        <f t="shared" si="0"/>
        <v/>
      </c>
      <c r="Y5" s="58"/>
      <c r="Z5" s="58" t="str">
        <f t="shared" si="0"/>
        <v xml:space="preserve">INSERT INTO SC_SystemeProduits(RefDimension,NomSysteme,typePresta,ligne,Quantite,formule,cte1,DateModif) values (4,'FVBAC1','MATIERE',374,2.5,null,null,now());
</v>
      </c>
      <c r="AA5" s="58" t="str">
        <f t="shared" si="0"/>
        <v/>
      </c>
      <c r="AB5" s="58"/>
      <c r="AC5" s="58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58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58"/>
      <c r="AF5" s="58" t="str">
        <f t="shared" si="1"/>
        <v xml:space="preserve">INSERT INTO SC_SystemeProduits(RefDimension,NomSysteme,typePresta,ligne,Quantite,formule,cte1,DateModif) values (9,'FVBAC1','MATIERE',374,5,null,null,now());
</v>
      </c>
      <c r="AG5" s="58" t="str">
        <f t="shared" si="1"/>
        <v/>
      </c>
      <c r="AH5" s="58"/>
      <c r="AI5" s="58" t="str">
        <f t="shared" si="1"/>
        <v xml:space="preserve">INSERT INTO SC_SystemeProduits(RefDimension,NomSysteme,typePresta,ligne,Quantite,formule,cte1,DateModif) values (10,'FVBAC1','MATIERE',374,6,null,null,now());
</v>
      </c>
      <c r="AJ5" s="58" t="str">
        <f t="shared" si="1"/>
        <v/>
      </c>
      <c r="AK5" s="58"/>
      <c r="AL5" s="58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3">
      <c r="W6" s="58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8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58"/>
      <c r="Z6" s="58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8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58"/>
      <c r="AC6" s="58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8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58"/>
      <c r="AF6" s="58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8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58"/>
      <c r="AI6" s="5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8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58"/>
      <c r="AL6" s="58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58" t="str">
        <f t="shared" si="2"/>
        <v/>
      </c>
      <c r="X7" s="58" t="str">
        <f t="shared" si="3"/>
        <v/>
      </c>
      <c r="Y7" s="58"/>
      <c r="Z7" s="58" t="str">
        <f t="shared" si="4"/>
        <v/>
      </c>
      <c r="AA7" s="58" t="str">
        <f t="shared" si="5"/>
        <v/>
      </c>
      <c r="AB7" s="58"/>
      <c r="AC7" s="58" t="str">
        <f t="shared" si="6"/>
        <v/>
      </c>
      <c r="AD7" s="58" t="str">
        <f t="shared" si="7"/>
        <v/>
      </c>
      <c r="AE7" s="58"/>
      <c r="AF7" s="58" t="str">
        <f t="shared" si="8"/>
        <v/>
      </c>
      <c r="AG7" s="58" t="str">
        <f t="shared" si="9"/>
        <v/>
      </c>
      <c r="AH7" s="58"/>
      <c r="AI7" s="58" t="str">
        <f t="shared" si="10"/>
        <v/>
      </c>
      <c r="AJ7" s="58" t="str">
        <f t="shared" si="11"/>
        <v/>
      </c>
      <c r="AK7" s="58"/>
      <c r="AL7" s="58" t="str">
        <f t="shared" si="12"/>
        <v/>
      </c>
      <c r="BH7"/>
      <c r="BI7"/>
      <c r="BK7"/>
      <c r="BL7"/>
    </row>
    <row r="8" spans="1:112" x14ac:dyDescent="0.3">
      <c r="W8" s="58" t="str">
        <f t="shared" si="2"/>
        <v/>
      </c>
      <c r="X8" s="58" t="str">
        <f t="shared" si="3"/>
        <v/>
      </c>
      <c r="Y8" s="58"/>
      <c r="Z8" s="58" t="str">
        <f t="shared" si="4"/>
        <v/>
      </c>
      <c r="AA8" s="58" t="str">
        <f t="shared" si="5"/>
        <v/>
      </c>
      <c r="AB8" s="58"/>
      <c r="AC8" s="58" t="str">
        <f t="shared" si="6"/>
        <v/>
      </c>
      <c r="AD8" s="58" t="str">
        <f t="shared" si="7"/>
        <v/>
      </c>
      <c r="AE8" s="58"/>
      <c r="AF8" s="58" t="str">
        <f t="shared" si="8"/>
        <v/>
      </c>
      <c r="AG8" s="58" t="str">
        <f t="shared" si="9"/>
        <v/>
      </c>
      <c r="AH8" s="58"/>
      <c r="AI8" s="58" t="str">
        <f t="shared" si="10"/>
        <v/>
      </c>
      <c r="AJ8" s="58" t="str">
        <f t="shared" si="11"/>
        <v/>
      </c>
      <c r="AK8" s="58"/>
      <c r="AL8" s="58" t="str">
        <f t="shared" si="12"/>
        <v/>
      </c>
      <c r="BH8"/>
      <c r="BI8"/>
      <c r="BK8"/>
      <c r="BL8"/>
    </row>
    <row r="9" spans="1:112" x14ac:dyDescent="0.3">
      <c r="W9" s="58" t="str">
        <f t="shared" si="2"/>
        <v/>
      </c>
      <c r="X9" s="58" t="str">
        <f t="shared" si="3"/>
        <v/>
      </c>
      <c r="Y9" s="58"/>
      <c r="Z9" s="58" t="str">
        <f t="shared" si="4"/>
        <v/>
      </c>
      <c r="AA9" s="58" t="str">
        <f t="shared" si="5"/>
        <v/>
      </c>
      <c r="AB9" s="58"/>
      <c r="AC9" s="58" t="str">
        <f t="shared" si="6"/>
        <v/>
      </c>
      <c r="AD9" s="58" t="str">
        <f t="shared" si="7"/>
        <v/>
      </c>
      <c r="AE9" s="58"/>
      <c r="AF9" s="58" t="str">
        <f t="shared" si="8"/>
        <v/>
      </c>
      <c r="AG9" s="58" t="str">
        <f t="shared" si="9"/>
        <v/>
      </c>
      <c r="AH9" s="58"/>
      <c r="AI9" s="58" t="str">
        <f t="shared" si="10"/>
        <v/>
      </c>
      <c r="AJ9" s="58" t="str">
        <f t="shared" si="11"/>
        <v/>
      </c>
      <c r="AK9" s="58"/>
      <c r="AL9" s="58" t="str">
        <f t="shared" si="12"/>
        <v/>
      </c>
      <c r="BH9"/>
      <c r="BI9"/>
      <c r="BK9"/>
      <c r="BL9"/>
    </row>
    <row r="10" spans="1:112" x14ac:dyDescent="0.3">
      <c r="W10" s="58" t="str">
        <f t="shared" si="2"/>
        <v/>
      </c>
      <c r="X10" s="58" t="str">
        <f t="shared" si="3"/>
        <v/>
      </c>
      <c r="Y10" s="58"/>
      <c r="Z10" s="58" t="str">
        <f t="shared" si="4"/>
        <v/>
      </c>
      <c r="AA10" s="58" t="str">
        <f t="shared" si="5"/>
        <v/>
      </c>
      <c r="AB10" s="58"/>
      <c r="AC10" s="58" t="str">
        <f t="shared" si="6"/>
        <v/>
      </c>
      <c r="AD10" s="58" t="str">
        <f t="shared" si="7"/>
        <v/>
      </c>
      <c r="AE10" s="58"/>
      <c r="AF10" s="58" t="str">
        <f t="shared" si="8"/>
        <v/>
      </c>
      <c r="AG10" s="58" t="str">
        <f t="shared" si="9"/>
        <v/>
      </c>
      <c r="AH10" s="58"/>
      <c r="AI10" s="58" t="str">
        <f t="shared" si="10"/>
        <v/>
      </c>
      <c r="AJ10" s="58" t="str">
        <f t="shared" si="11"/>
        <v/>
      </c>
      <c r="AK10" s="58"/>
      <c r="AL10" s="58" t="str">
        <f t="shared" si="12"/>
        <v/>
      </c>
      <c r="BH10"/>
      <c r="BI10"/>
      <c r="BK10"/>
      <c r="BL10"/>
    </row>
    <row r="11" spans="1:112" x14ac:dyDescent="0.3">
      <c r="W11" s="58" t="str">
        <f t="shared" si="2"/>
        <v/>
      </c>
      <c r="X11" s="58" t="str">
        <f t="shared" si="3"/>
        <v/>
      </c>
      <c r="Y11" s="58"/>
      <c r="Z11" s="58" t="str">
        <f t="shared" si="4"/>
        <v/>
      </c>
      <c r="AA11" s="58" t="str">
        <f t="shared" si="5"/>
        <v/>
      </c>
      <c r="AB11" s="58"/>
      <c r="AC11" s="58" t="str">
        <f t="shared" si="6"/>
        <v/>
      </c>
      <c r="AD11" s="58" t="str">
        <f t="shared" si="7"/>
        <v/>
      </c>
      <c r="AE11" s="58"/>
      <c r="AF11" s="58" t="str">
        <f t="shared" si="8"/>
        <v/>
      </c>
      <c r="AG11" s="58" t="str">
        <f t="shared" si="9"/>
        <v/>
      </c>
      <c r="AH11" s="58"/>
      <c r="AI11" s="58" t="str">
        <f t="shared" si="10"/>
        <v/>
      </c>
      <c r="AJ11" s="58" t="str">
        <f t="shared" si="11"/>
        <v/>
      </c>
      <c r="AK11" s="58"/>
      <c r="AL11" s="58" t="str">
        <f t="shared" si="12"/>
        <v/>
      </c>
      <c r="BH11"/>
      <c r="BI11"/>
      <c r="BK11"/>
      <c r="BL11"/>
    </row>
    <row r="12" spans="1:112" x14ac:dyDescent="0.3">
      <c r="W12" s="58" t="str">
        <f t="shared" si="2"/>
        <v/>
      </c>
      <c r="X12" s="58" t="str">
        <f t="shared" si="3"/>
        <v/>
      </c>
      <c r="Y12" s="58"/>
      <c r="Z12" s="58" t="str">
        <f t="shared" si="4"/>
        <v/>
      </c>
      <c r="AA12" s="58" t="str">
        <f t="shared" si="5"/>
        <v/>
      </c>
      <c r="AB12" s="58"/>
      <c r="AC12" s="58" t="str">
        <f t="shared" si="6"/>
        <v/>
      </c>
      <c r="AD12" s="58" t="str">
        <f t="shared" si="7"/>
        <v/>
      </c>
      <c r="AE12" s="58"/>
      <c r="AF12" s="58" t="str">
        <f t="shared" si="8"/>
        <v/>
      </c>
      <c r="AG12" s="58" t="str">
        <f t="shared" si="9"/>
        <v/>
      </c>
      <c r="AH12" s="58"/>
      <c r="AI12" s="58" t="str">
        <f t="shared" si="10"/>
        <v/>
      </c>
      <c r="AJ12" s="58" t="str">
        <f t="shared" si="11"/>
        <v/>
      </c>
      <c r="AK12" s="58"/>
      <c r="AL12" s="58" t="str">
        <f t="shared" si="12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332</v>
      </c>
      <c r="C13" t="s">
        <v>182</v>
      </c>
      <c r="D13" t="s">
        <v>183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58" t="str">
        <f t="shared" si="2"/>
        <v xml:space="preserve">INSERT INTO SC_SystemeProduits(RefDimension,NomSysteme,typePresta,ligne,Quantite,formule,cte1,DateModif) values (2,'FVBAC1','MP',13,5.94,null,null,now());
</v>
      </c>
      <c r="X13" s="58" t="str">
        <f t="shared" si="3"/>
        <v/>
      </c>
      <c r="Y13" s="58"/>
      <c r="Z13" s="58" t="str">
        <f t="shared" si="4"/>
        <v xml:space="preserve">INSERT INTO SC_SystemeProduits(RefDimension,NomSysteme,typePresta,ligne,Quantite,formule,cte1,DateModif) values (4,'FVBAC1','MP',13,9.9,null,null,now());
</v>
      </c>
      <c r="AA13" s="58" t="str">
        <f t="shared" si="5"/>
        <v/>
      </c>
      <c r="AB13" s="58"/>
      <c r="AC13" s="58" t="str">
        <f t="shared" si="6"/>
        <v xml:space="preserve">INSERT INTO SC_SystemeProduits(RefDimension,NomSysteme,typePresta,ligne,Quantite,formule,cte1,DateModif) values (5,'FVBAC1','MP',13,10.56,null,null,now());
</v>
      </c>
      <c r="AD13" s="58" t="str">
        <f t="shared" si="7"/>
        <v/>
      </c>
      <c r="AE13" s="58"/>
      <c r="AF13" s="58" t="str">
        <f t="shared" si="8"/>
        <v xml:space="preserve">INSERT INTO SC_SystemeProduits(RefDimension,NomSysteme,typePresta,ligne,Quantite,formule,cte1,DateModif) values (9,'FVBAC1','MP',13,19.8,null,null,now());
</v>
      </c>
      <c r="AG13" s="58" t="str">
        <f t="shared" si="9"/>
        <v/>
      </c>
      <c r="AH13" s="58"/>
      <c r="AI13" s="58" t="str">
        <f t="shared" si="10"/>
        <v xml:space="preserve">INSERT INTO SC_SystemeProduits(RefDimension,NomSysteme,typePresta,ligne,Quantite,formule,cte1,DateModif) values (10,'FVBAC1','MP',13,23.76,null,null,now());
</v>
      </c>
      <c r="AJ13" s="58" t="str">
        <f t="shared" si="11"/>
        <v/>
      </c>
      <c r="AK13" s="58"/>
      <c r="AL13" s="58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332</v>
      </c>
      <c r="C14" t="s">
        <v>266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58" t="str">
        <f t="shared" si="2"/>
        <v xml:space="preserve">INSERT INTO SC_SystemeProduits(RefDimension,NomSysteme,typePresta,ligne,Quantite,formule,cte1,DateModif) values (2,'FVBAC1','MP',25,1,null,null,now());
</v>
      </c>
      <c r="X14" s="58" t="str">
        <f t="shared" si="3"/>
        <v/>
      </c>
      <c r="Y14" s="58"/>
      <c r="Z14" s="58" t="str">
        <f t="shared" si="4"/>
        <v xml:space="preserve">INSERT INTO SC_SystemeProduits(RefDimension,NomSysteme,typePresta,ligne,Quantite,formule,cte1,DateModif) values (4,'FVBAC1','MP',25,2,null,null,now());
</v>
      </c>
      <c r="AA14" s="58" t="str">
        <f t="shared" si="5"/>
        <v/>
      </c>
      <c r="AB14" s="58"/>
      <c r="AC14" s="58" t="str">
        <f t="shared" si="6"/>
        <v xml:space="preserve">INSERT INTO SC_SystemeProduits(RefDimension,NomSysteme,typePresta,ligne,Quantite,formule,cte1,DateModif) values (5,'FVBAC1','MP',25,2,null,null,now());
</v>
      </c>
      <c r="AD14" s="58" t="str">
        <f t="shared" si="7"/>
        <v/>
      </c>
      <c r="AE14" s="58"/>
      <c r="AF14" s="58" t="str">
        <f t="shared" si="8"/>
        <v xml:space="preserve">INSERT INTO SC_SystemeProduits(RefDimension,NomSysteme,typePresta,ligne,Quantite,formule,cte1,DateModif) values (9,'FVBAC1','MP',25,4,null,null,now());
</v>
      </c>
      <c r="AG14" s="58" t="str">
        <f t="shared" si="9"/>
        <v/>
      </c>
      <c r="AH14" s="58"/>
      <c r="AI14" s="58" t="str">
        <f t="shared" si="10"/>
        <v xml:space="preserve">INSERT INTO SC_SystemeProduits(RefDimension,NomSysteme,typePresta,ligne,Quantite,formule,cte1,DateModif) values (10,'FVBAC1','MP',25,4,null,null,now());
</v>
      </c>
      <c r="AJ14" s="58" t="str">
        <f t="shared" si="11"/>
        <v/>
      </c>
      <c r="AK14" s="58"/>
      <c r="AL14" s="58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3">
      <c r="A15" s="59">
        <f>VLOOKUP($C15,[1]MINIPELLE!$A$2:$K$291,11,0)</f>
        <v>27</v>
      </c>
      <c r="B15" s="58" t="s">
        <v>332</v>
      </c>
      <c r="C15" s="58" t="s">
        <v>269</v>
      </c>
      <c r="D15" s="58" t="s">
        <v>47</v>
      </c>
      <c r="E15" s="58"/>
      <c r="F15" s="61" t="s">
        <v>878</v>
      </c>
      <c r="G15" s="61" t="s">
        <v>821</v>
      </c>
      <c r="I15" s="61" t="s">
        <v>878</v>
      </c>
      <c r="J15" s="61" t="s">
        <v>821</v>
      </c>
      <c r="L15" s="61" t="s">
        <v>878</v>
      </c>
      <c r="M15" s="61" t="s">
        <v>821</v>
      </c>
      <c r="O15" s="61" t="s">
        <v>878</v>
      </c>
      <c r="P15" s="61" t="s">
        <v>821</v>
      </c>
      <c r="R15" s="61" t="s">
        <v>878</v>
      </c>
      <c r="S15" s="61" t="s">
        <v>821</v>
      </c>
      <c r="U15" s="61" t="s">
        <v>878</v>
      </c>
      <c r="V15" s="61" t="s">
        <v>821</v>
      </c>
      <c r="W15" s="58" t="str">
        <f t="shared" si="2"/>
        <v xml:space="preserve">INSERT INTO SC_SystemeProduits(RefDimension,NomSysteme,typePresta,ligne,Quantite,formule,cte1,DateModif) values (2,'FVBAC1','MP',27,null,'1*CTE1','PERIMETRE',now());
</v>
      </c>
      <c r="X15" s="58"/>
      <c r="Y15" s="58"/>
      <c r="Z15" s="58" t="str">
        <f t="shared" si="4"/>
        <v xml:space="preserve">INSERT INTO SC_SystemeProduits(RefDimension,NomSysteme,typePresta,ligne,Quantite,formule,cte1,DateModif) values (4,'FVBAC1','MP',27,null,'1*CTE1','PERIMETRE',now());
</v>
      </c>
      <c r="AA15" s="58"/>
      <c r="AB15" s="58"/>
      <c r="AC15" s="58" t="str">
        <f t="shared" si="6"/>
        <v xml:space="preserve">INSERT INTO SC_SystemeProduits(RefDimension,NomSysteme,typePresta,ligne,Quantite,formule,cte1,DateModif) values (5,'FVBAC1','MP',27,null,'1*CTE1','PERIMETRE',now());
</v>
      </c>
      <c r="AD15" s="58"/>
      <c r="AE15" s="58"/>
      <c r="AF15" s="58" t="str">
        <f t="shared" si="8"/>
        <v xml:space="preserve">INSERT INTO SC_SystemeProduits(RefDimension,NomSysteme,typePresta,ligne,Quantite,formule,cte1,DateModif) values (9,'FVBAC1','MP',27,null,'1*CTE1','PERIMETRE',now());
</v>
      </c>
      <c r="AG15" s="58"/>
      <c r="AH15" s="58"/>
      <c r="AI15" s="58" t="str">
        <f t="shared" si="10"/>
        <v xml:space="preserve">INSERT INTO SC_SystemeProduits(RefDimension,NomSysteme,typePresta,ligne,Quantite,formule,cte1,DateModif) values (10,'FVBAC1','MP',27,null,'1*CTE1','PERIMETRE',now());
</v>
      </c>
      <c r="AJ15" s="58"/>
      <c r="AK15" s="58"/>
      <c r="AL15" s="58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euil17"/>
  <dimension ref="A1:DH23"/>
  <sheetViews>
    <sheetView workbookViewId="0">
      <selection activeCell="W5" sqref="W5:AL15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874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58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s="58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</row>
    <row r="4" spans="1:112" x14ac:dyDescent="0.3">
      <c r="D4" t="s">
        <v>318</v>
      </c>
      <c r="W4" s="58"/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327</v>
      </c>
      <c r="C5" t="s">
        <v>309</v>
      </c>
      <c r="D5" t="s">
        <v>317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58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58"/>
      <c r="Y5" s="58"/>
      <c r="Z5" s="58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58"/>
      <c r="AB5" s="58"/>
      <c r="AC5" s="58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58"/>
      <c r="AE5" s="58"/>
      <c r="AF5" s="58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58"/>
      <c r="AH5" s="58"/>
      <c r="AI5" s="58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58"/>
      <c r="AK5" s="58"/>
      <c r="AL5" s="58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3">
      <c r="W6" s="58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8"/>
      <c r="Y6" s="58"/>
      <c r="Z6" s="58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8"/>
      <c r="AB6" s="58"/>
      <c r="AC6" s="58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8"/>
      <c r="AE6" s="58"/>
      <c r="AF6" s="58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8"/>
      <c r="AH6" s="58"/>
      <c r="AI6" s="5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8"/>
      <c r="AK6" s="58"/>
      <c r="AL6" s="58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58" t="str">
        <f t="shared" si="6"/>
        <v/>
      </c>
      <c r="X7" s="58"/>
      <c r="Y7" s="58"/>
      <c r="Z7" s="58" t="str">
        <f t="shared" si="7"/>
        <v/>
      </c>
      <c r="AA7" s="58"/>
      <c r="AB7" s="58"/>
      <c r="AC7" s="58" t="str">
        <f t="shared" si="8"/>
        <v/>
      </c>
      <c r="AD7" s="58"/>
      <c r="AE7" s="58"/>
      <c r="AF7" s="58" t="str">
        <f t="shared" si="9"/>
        <v/>
      </c>
      <c r="AG7" s="58"/>
      <c r="AH7" s="58"/>
      <c r="AI7" s="58" t="str">
        <f t="shared" si="10"/>
        <v/>
      </c>
      <c r="AJ7" s="58"/>
      <c r="AK7" s="58"/>
      <c r="AL7" s="58" t="str">
        <f t="shared" si="11"/>
        <v/>
      </c>
      <c r="BH7"/>
      <c r="BI7"/>
      <c r="BK7"/>
      <c r="BL7"/>
    </row>
    <row r="8" spans="1:112" x14ac:dyDescent="0.3">
      <c r="W8" s="58" t="str">
        <f t="shared" si="6"/>
        <v/>
      </c>
      <c r="X8" s="58"/>
      <c r="Y8" s="58"/>
      <c r="Z8" s="58" t="str">
        <f t="shared" si="7"/>
        <v/>
      </c>
      <c r="AA8" s="58"/>
      <c r="AB8" s="58"/>
      <c r="AC8" s="58" t="str">
        <f t="shared" si="8"/>
        <v/>
      </c>
      <c r="AD8" s="58"/>
      <c r="AE8" s="58"/>
      <c r="AF8" s="58" t="str">
        <f t="shared" si="9"/>
        <v/>
      </c>
      <c r="AG8" s="58"/>
      <c r="AH8" s="58"/>
      <c r="AI8" s="58" t="str">
        <f t="shared" si="10"/>
        <v/>
      </c>
      <c r="AJ8" s="58"/>
      <c r="AK8" s="58"/>
      <c r="AL8" s="58" t="str">
        <f t="shared" si="11"/>
        <v/>
      </c>
      <c r="BH8"/>
      <c r="BI8"/>
      <c r="BK8"/>
      <c r="BL8"/>
    </row>
    <row r="9" spans="1:112" x14ac:dyDescent="0.3">
      <c r="W9" s="58" t="str">
        <f t="shared" si="6"/>
        <v/>
      </c>
      <c r="X9" s="58"/>
      <c r="Y9" s="58"/>
      <c r="Z9" s="58" t="str">
        <f t="shared" si="7"/>
        <v/>
      </c>
      <c r="AA9" s="58"/>
      <c r="AB9" s="58"/>
      <c r="AC9" s="58" t="str">
        <f t="shared" si="8"/>
        <v/>
      </c>
      <c r="AD9" s="58"/>
      <c r="AE9" s="58"/>
      <c r="AF9" s="58" t="str">
        <f t="shared" si="9"/>
        <v/>
      </c>
      <c r="AG9" s="58"/>
      <c r="AH9" s="58"/>
      <c r="AI9" s="58" t="str">
        <f t="shared" si="10"/>
        <v/>
      </c>
      <c r="AJ9" s="58"/>
      <c r="AK9" s="58"/>
      <c r="AL9" s="58" t="str">
        <f t="shared" si="11"/>
        <v/>
      </c>
      <c r="BH9"/>
      <c r="BI9"/>
      <c r="BK9"/>
      <c r="BL9"/>
    </row>
    <row r="10" spans="1:112" x14ac:dyDescent="0.3">
      <c r="W10" s="58" t="str">
        <f t="shared" si="6"/>
        <v/>
      </c>
      <c r="X10" s="58"/>
      <c r="Y10" s="58"/>
      <c r="Z10" s="58" t="str">
        <f t="shared" si="7"/>
        <v/>
      </c>
      <c r="AA10" s="58"/>
      <c r="AB10" s="58"/>
      <c r="AC10" s="58" t="str">
        <f t="shared" si="8"/>
        <v/>
      </c>
      <c r="AD10" s="58"/>
      <c r="AE10" s="58"/>
      <c r="AF10" s="58" t="str">
        <f t="shared" si="9"/>
        <v/>
      </c>
      <c r="AG10" s="58"/>
      <c r="AH10" s="58"/>
      <c r="AI10" s="58" t="str">
        <f t="shared" si="10"/>
        <v/>
      </c>
      <c r="AJ10" s="58"/>
      <c r="AK10" s="58"/>
      <c r="AL10" s="58" t="str">
        <f t="shared" si="11"/>
        <v/>
      </c>
      <c r="BH10"/>
      <c r="BI10"/>
      <c r="BK10"/>
      <c r="BL10"/>
    </row>
    <row r="11" spans="1:112" x14ac:dyDescent="0.3">
      <c r="W11" s="58" t="str">
        <f t="shared" si="6"/>
        <v/>
      </c>
      <c r="X11" s="58"/>
      <c r="Y11" s="58"/>
      <c r="Z11" s="58" t="str">
        <f t="shared" si="7"/>
        <v/>
      </c>
      <c r="AA11" s="58"/>
      <c r="AB11" s="58"/>
      <c r="AC11" s="58" t="str">
        <f t="shared" si="8"/>
        <v/>
      </c>
      <c r="AD11" s="58"/>
      <c r="AE11" s="58"/>
      <c r="AF11" s="58" t="str">
        <f t="shared" si="9"/>
        <v/>
      </c>
      <c r="AG11" s="58"/>
      <c r="AH11" s="58"/>
      <c r="AI11" s="58" t="str">
        <f t="shared" si="10"/>
        <v/>
      </c>
      <c r="AJ11" s="58"/>
      <c r="AK11" s="58"/>
      <c r="AL11" s="58" t="str">
        <f t="shared" si="11"/>
        <v/>
      </c>
      <c r="BH11"/>
      <c r="BI11"/>
      <c r="BK11"/>
      <c r="BL11"/>
    </row>
    <row r="12" spans="1:112" x14ac:dyDescent="0.3">
      <c r="W12" s="58" t="str">
        <f t="shared" si="6"/>
        <v/>
      </c>
      <c r="X12" s="58"/>
      <c r="Y12" s="58"/>
      <c r="Z12" s="58" t="str">
        <f t="shared" si="7"/>
        <v/>
      </c>
      <c r="AA12" s="58"/>
      <c r="AB12" s="58"/>
      <c r="AC12" s="58" t="str">
        <f t="shared" si="8"/>
        <v/>
      </c>
      <c r="AD12" s="58"/>
      <c r="AE12" s="58"/>
      <c r="AF12" s="58" t="str">
        <f t="shared" si="9"/>
        <v/>
      </c>
      <c r="AG12" s="58"/>
      <c r="AH12" s="58"/>
      <c r="AI12" s="58" t="str">
        <f t="shared" si="10"/>
        <v/>
      </c>
      <c r="AJ12" s="58"/>
      <c r="AK12" s="58"/>
      <c r="AL12" s="58" t="str">
        <f t="shared" si="11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332</v>
      </c>
      <c r="C13" t="s">
        <v>182</v>
      </c>
      <c r="D13" t="s">
        <v>183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58" t="str">
        <f t="shared" si="6"/>
        <v xml:space="preserve">INSERT INTO SC_SystemeProduits(RefDimension,NomSysteme,typePresta,ligne,Quantite,formule,cte1,DateModif) values (2,'FVBAC2','MP',13,2.64,null,null,now());
</v>
      </c>
      <c r="X13" s="58"/>
      <c r="Y13" s="58"/>
      <c r="Z13" s="58" t="str">
        <f t="shared" si="7"/>
        <v xml:space="preserve">INSERT INTO SC_SystemeProduits(RefDimension,NomSysteme,typePresta,ligne,Quantite,formule,cte1,DateModif) values (4,'FVBAC2','MP',13,4.4,null,null,now());
</v>
      </c>
      <c r="AA13" s="58"/>
      <c r="AB13" s="58"/>
      <c r="AC13" s="58" t="str">
        <f t="shared" si="8"/>
        <v xml:space="preserve">INSERT INTO SC_SystemeProduits(RefDimension,NomSysteme,typePresta,ligne,Quantite,formule,cte1,DateModif) values (5,'FVBAC2','MP',13,5.28,null,null,now());
</v>
      </c>
      <c r="AD13" s="58"/>
      <c r="AE13" s="58"/>
      <c r="AF13" s="58" t="str">
        <f t="shared" si="9"/>
        <v xml:space="preserve">INSERT INTO SC_SystemeProduits(RefDimension,NomSysteme,typePresta,ligne,Quantite,formule,cte1,DateModif) values (9,'FVBAC2','MP',13,8.8,null,null,now());
</v>
      </c>
      <c r="AG13" s="58"/>
      <c r="AH13" s="58"/>
      <c r="AI13" s="58" t="str">
        <f t="shared" si="10"/>
        <v xml:space="preserve">INSERT INTO SC_SystemeProduits(RefDimension,NomSysteme,typePresta,ligne,Quantite,formule,cte1,DateModif) values (10,'FVBAC2','MP',13,10.56,null,null,now());
</v>
      </c>
      <c r="AJ13" s="58"/>
      <c r="AK13" s="58"/>
      <c r="AL13" s="58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332</v>
      </c>
      <c r="C14" t="s">
        <v>266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58" t="str">
        <f t="shared" si="6"/>
        <v xml:space="preserve">INSERT INTO SC_SystemeProduits(RefDimension,NomSysteme,typePresta,ligne,Quantite,formule,cte1,DateModif) values (2,'FVBAC2','MP',25,0.5,null,null,now());
</v>
      </c>
      <c r="X14" s="58"/>
      <c r="Y14" s="58"/>
      <c r="Z14" s="58" t="str">
        <f t="shared" si="7"/>
        <v xml:space="preserve">INSERT INTO SC_SystemeProduits(RefDimension,NomSysteme,typePresta,ligne,Quantite,formule,cte1,DateModif) values (4,'FVBAC2','MP',25,1,null,null,now());
</v>
      </c>
      <c r="AA14" s="58"/>
      <c r="AB14" s="58"/>
      <c r="AC14" s="58" t="str">
        <f t="shared" si="8"/>
        <v xml:space="preserve">INSERT INTO SC_SystemeProduits(RefDimension,NomSysteme,typePresta,ligne,Quantite,formule,cte1,DateModif) values (5,'FVBAC2','MP',25,1,null,null,now());
</v>
      </c>
      <c r="AD14" s="58"/>
      <c r="AE14" s="58"/>
      <c r="AF14" s="58" t="str">
        <f t="shared" si="9"/>
        <v xml:space="preserve">INSERT INTO SC_SystemeProduits(RefDimension,NomSysteme,typePresta,ligne,Quantite,formule,cte1,DateModif) values (9,'FVBAC2','MP',25,2,null,null,now());
</v>
      </c>
      <c r="AG14" s="58"/>
      <c r="AH14" s="58"/>
      <c r="AI14" s="58" t="str">
        <f t="shared" si="10"/>
        <v xml:space="preserve">INSERT INTO SC_SystemeProduits(RefDimension,NomSysteme,typePresta,ligne,Quantite,formule,cte1,DateModif) values (10,'FVBAC2','MP',25,2,null,null,now());
</v>
      </c>
      <c r="AJ14" s="58"/>
      <c r="AK14" s="58"/>
      <c r="AL14" s="58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3">
      <c r="A15" s="59">
        <f>VLOOKUP($C15,[1]MINIPELLE!$A$2:$K$291,11,0)</f>
        <v>26</v>
      </c>
      <c r="B15" s="58" t="s">
        <v>332</v>
      </c>
      <c r="C15" s="58" t="s">
        <v>268</v>
      </c>
      <c r="F15" s="14" t="s">
        <v>878</v>
      </c>
      <c r="G15" s="14" t="s">
        <v>821</v>
      </c>
      <c r="I15" s="61" t="s">
        <v>878</v>
      </c>
      <c r="J15" s="61" t="s">
        <v>821</v>
      </c>
      <c r="L15" s="61" t="s">
        <v>878</v>
      </c>
      <c r="M15" s="61" t="s">
        <v>821</v>
      </c>
      <c r="O15" s="61" t="s">
        <v>878</v>
      </c>
      <c r="P15" s="61" t="s">
        <v>821</v>
      </c>
      <c r="R15" s="61" t="s">
        <v>878</v>
      </c>
      <c r="S15" s="61" t="s">
        <v>821</v>
      </c>
      <c r="U15" s="61" t="s">
        <v>878</v>
      </c>
      <c r="V15" s="61" t="s">
        <v>821</v>
      </c>
      <c r="W15" s="58" t="str">
        <f t="shared" si="6"/>
        <v xml:space="preserve">INSERT INTO SC_SystemeProduits(RefDimension,NomSysteme,typePresta,ligne,Quantite,formule,cte1,DateModif) values (2,'FVBAC2','MP',26,null,'1*CTE1','PERIMETRE',now());
</v>
      </c>
      <c r="X15" s="58"/>
      <c r="Y15" s="58"/>
      <c r="Z15" s="58" t="str">
        <f t="shared" si="7"/>
        <v xml:space="preserve">INSERT INTO SC_SystemeProduits(RefDimension,NomSysteme,typePresta,ligne,Quantite,formule,cte1,DateModif) values (4,'FVBAC2','MP',26,null,'1*CTE1','PERIMETRE',now());
</v>
      </c>
      <c r="AA15" s="58"/>
      <c r="AB15" s="58"/>
      <c r="AC15" s="58" t="str">
        <f t="shared" si="8"/>
        <v xml:space="preserve">INSERT INTO SC_SystemeProduits(RefDimension,NomSysteme,typePresta,ligne,Quantite,formule,cte1,DateModif) values (5,'FVBAC2','MP',26,null,'1*CTE1','PERIMETRE',now());
</v>
      </c>
      <c r="AD15" s="58"/>
      <c r="AE15" s="58"/>
      <c r="AF15" s="58" t="str">
        <f t="shared" si="9"/>
        <v xml:space="preserve">INSERT INTO SC_SystemeProduits(RefDimension,NomSysteme,typePresta,ligne,Quantite,formule,cte1,DateModif) values (9,'FVBAC2','MP',26,null,'1*CTE1','PERIMETRE',now());
</v>
      </c>
      <c r="AG15" s="58"/>
      <c r="AH15" s="58"/>
      <c r="AI15" s="58" t="str">
        <f t="shared" si="10"/>
        <v xml:space="preserve">INSERT INTO SC_SystemeProduits(RefDimension,NomSysteme,typePresta,ligne,Quantite,formule,cte1,DateModif) values (10,'FVBAC2','MP',26,null,'1*CTE1','PERIMETRE',now());
</v>
      </c>
      <c r="AJ15" s="58"/>
      <c r="AK15" s="58"/>
      <c r="AL15" s="58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rgb="FFFF0000"/>
  </sheetPr>
  <dimension ref="A1:K91"/>
  <sheetViews>
    <sheetView workbookViewId="0">
      <selection activeCell="B11" sqref="B11"/>
    </sheetView>
  </sheetViews>
  <sheetFormatPr baseColWidth="10" defaultRowHeight="14.4" x14ac:dyDescent="0.3"/>
  <cols>
    <col min="2" max="2" width="45.33203125" customWidth="1"/>
    <col min="3" max="3" width="35.88671875" customWidth="1"/>
    <col min="7" max="7" width="23.55468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1323</v>
      </c>
    </row>
    <row r="2" spans="1:11" ht="17.25" customHeight="1" x14ac:dyDescent="0.3">
      <c r="A2">
        <v>2</v>
      </c>
      <c r="B2" s="3" t="s">
        <v>82</v>
      </c>
      <c r="C2" s="4" t="s">
        <v>83</v>
      </c>
      <c r="D2" s="1" t="s">
        <v>8</v>
      </c>
      <c r="E2" s="2">
        <v>0.25</v>
      </c>
      <c r="G2" s="4" t="s">
        <v>84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(ligne,typePresta,designation,categorie,unite,temps,detail,DateModif) values (2,'CHANTIER','Aération poste de relevage','MOC_ALIM','pc',0.25,'percer dia 50, joint forsheda 50, poser l\'unité d\'aeration',now());</v>
      </c>
      <c r="K2">
        <f>A2</f>
        <v>2</v>
      </c>
    </row>
    <row r="3" spans="1:11" ht="17.25" customHeight="1" x14ac:dyDescent="0.3">
      <c r="A3">
        <v>3</v>
      </c>
      <c r="B3" s="3" t="s">
        <v>85</v>
      </c>
      <c r="C3" s="4" t="s">
        <v>83</v>
      </c>
      <c r="D3" s="1" t="s">
        <v>47</v>
      </c>
      <c r="E3" s="2">
        <v>0.02</v>
      </c>
      <c r="G3" s="4" t="s">
        <v>86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(ligne,typePresta,designation,categorie,unite,temps,detail,DateModif) values (3,'CHANTIER','câble dans fourreau','MOC_ALIM','ml',0.02,'préinsérer le cable dans le fourreau',now());</v>
      </c>
      <c r="K3" s="79">
        <f t="shared" ref="K3:K66" si="1">A3</f>
        <v>3</v>
      </c>
    </row>
    <row r="4" spans="1:11" ht="17.25" customHeight="1" x14ac:dyDescent="0.3">
      <c r="A4">
        <v>4</v>
      </c>
      <c r="B4" s="3" t="s">
        <v>87</v>
      </c>
      <c r="C4" s="4" t="s">
        <v>83</v>
      </c>
      <c r="D4" s="1" t="s">
        <v>8</v>
      </c>
      <c r="E4" s="2">
        <v>1</v>
      </c>
      <c r="G4" s="4" t="s">
        <v>88</v>
      </c>
      <c r="H4" t="str">
        <f t="shared" si="0"/>
        <v>Insert into SC_Prestation (ligne,typePresta,designation,categorie,unite,temps,detail,DateModif) values (4,'CHANTIER','Fixation servo moteur sur vanne 3 voies','MOC_ALIM','pc',1,'enlever poigner , fixer servo moteur et connexion electrique ???',now());</v>
      </c>
      <c r="K4" s="79">
        <f t="shared" si="1"/>
        <v>4</v>
      </c>
    </row>
    <row r="5" spans="1:11" ht="17.25" customHeight="1" x14ac:dyDescent="0.3">
      <c r="A5">
        <v>5</v>
      </c>
      <c r="B5" s="3" t="s">
        <v>89</v>
      </c>
      <c r="C5" s="4" t="s">
        <v>83</v>
      </c>
      <c r="D5" s="1" t="s">
        <v>8</v>
      </c>
      <c r="E5" s="2">
        <v>0.5</v>
      </c>
      <c r="G5" s="4" t="s">
        <v>90</v>
      </c>
      <c r="H5" t="str">
        <f t="shared" si="0"/>
        <v>Insert into SC_Prestation (ligne,typePresta,designation,categorie,unite,temps,detail,DateModif) values (5,'CHANTIER','Pose et Connexion Dégraisseur','MOC_ALIM','pc',0.5,'mettre à niveau et connexion entrée et sortie',now());</v>
      </c>
      <c r="K5" s="79">
        <f t="shared" si="1"/>
        <v>5</v>
      </c>
    </row>
    <row r="6" spans="1:11" s="62" customFormat="1" ht="17.25" customHeight="1" x14ac:dyDescent="0.3">
      <c r="A6" s="62">
        <v>6</v>
      </c>
      <c r="B6" s="103" t="s">
        <v>91</v>
      </c>
      <c r="C6" s="104" t="s">
        <v>83</v>
      </c>
      <c r="D6" s="105" t="s">
        <v>8</v>
      </c>
      <c r="E6" s="106">
        <v>2</v>
      </c>
      <c r="G6" s="104" t="s">
        <v>92</v>
      </c>
      <c r="H6" s="62" t="str">
        <f t="shared" si="0"/>
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</c>
      <c r="K6" s="62">
        <f t="shared" si="1"/>
        <v>6</v>
      </c>
    </row>
    <row r="7" spans="1:11" ht="17.25" customHeight="1" x14ac:dyDescent="0.3">
      <c r="A7">
        <v>7</v>
      </c>
      <c r="B7" s="3" t="s">
        <v>93</v>
      </c>
      <c r="C7" s="4" t="s">
        <v>83</v>
      </c>
      <c r="D7" s="1" t="s">
        <v>8</v>
      </c>
      <c r="E7" s="2">
        <v>0.5</v>
      </c>
      <c r="G7" s="4" t="s">
        <v>94</v>
      </c>
      <c r="H7" t="str">
        <f t="shared" si="0"/>
        <v>Insert into SC_Prestation (ligne,typePresta,designation,categorie,unite,temps,detail,DateModif) values (7,'CHANTIER','Regard Alimentation Gravitaire','MOC_ALIM','pc',0.5,'positionner et mettre à niveau',now());</v>
      </c>
      <c r="K7" s="79">
        <f t="shared" si="1"/>
        <v>7</v>
      </c>
    </row>
    <row r="8" spans="1:11" ht="17.25" customHeight="1" x14ac:dyDescent="0.3">
      <c r="A8">
        <v>8</v>
      </c>
      <c r="B8" s="3" t="s">
        <v>95</v>
      </c>
      <c r="C8" s="4" t="s">
        <v>83</v>
      </c>
      <c r="D8" s="1" t="s">
        <v>96</v>
      </c>
      <c r="E8" s="2">
        <v>0.75</v>
      </c>
      <c r="G8" s="4" t="s">
        <v>97</v>
      </c>
      <c r="H8" t="str">
        <f t="shared" si="0"/>
        <v>Insert into SC_Prestation (ligne,typePresta,designation,categorie,unite,temps,detail,DateModif) values (8,'CHANTIER','Regard Alimentation pression','MOC_ALIM','unité',0.75,'positionner l\'ensemble, mettre à niveau',now());</v>
      </c>
      <c r="K8" s="79">
        <f t="shared" si="1"/>
        <v>8</v>
      </c>
    </row>
    <row r="9" spans="1:11" ht="17.25" customHeight="1" x14ac:dyDescent="0.3">
      <c r="A9">
        <v>9</v>
      </c>
      <c r="B9" s="3" t="s">
        <v>98</v>
      </c>
      <c r="C9" s="4" t="s">
        <v>83</v>
      </c>
      <c r="D9" s="1" t="s">
        <v>8</v>
      </c>
      <c r="E9" s="2">
        <v>0.75</v>
      </c>
      <c r="G9" s="4" t="s">
        <v>99</v>
      </c>
      <c r="H9" s="79" t="str">
        <f t="shared" si="0"/>
        <v>Insert into SC_Prestation (ligne,typePresta,designation,categorie,unite,temps,detail,DateModif) values (9,'CHANTIER','Scellement du poste','MOC_ALIM','pc',0.75,'Inserer 4 tiges métal puis 3 sac béton près à l\'meploi',now());</v>
      </c>
      <c r="K9" s="79">
        <f t="shared" si="1"/>
        <v>9</v>
      </c>
    </row>
    <row r="10" spans="1:11" ht="17.25" customHeight="1" x14ac:dyDescent="0.3">
      <c r="A10">
        <v>10</v>
      </c>
      <c r="B10" s="3" t="s">
        <v>100</v>
      </c>
      <c r="C10" s="4" t="s">
        <v>83</v>
      </c>
      <c r="D10" s="1" t="s">
        <v>8</v>
      </c>
      <c r="E10" s="2">
        <v>0.35</v>
      </c>
      <c r="G10" s="4" t="s">
        <v>101</v>
      </c>
      <c r="H10" t="str">
        <f t="shared" si="0"/>
        <v>Insert into SC_Prestation (ligne,typePresta,designation,categorie,unite,temps,detail,DateModif) values (10,'CHANTIER','Répartiteurs','MOC_ALIM','pc',0.35,'remplir les répartiteurs , mettre zone à plat, poser tapis de chanvre puis répartiteurs',now());</v>
      </c>
      <c r="K10" s="79">
        <f t="shared" si="1"/>
        <v>10</v>
      </c>
    </row>
    <row r="11" spans="1:11" ht="17.25" customHeight="1" x14ac:dyDescent="0.3">
      <c r="A11">
        <v>11</v>
      </c>
      <c r="B11" s="3" t="s">
        <v>102</v>
      </c>
      <c r="C11" s="4" t="s">
        <v>83</v>
      </c>
      <c r="D11" s="1" t="s">
        <v>8</v>
      </c>
      <c r="E11" s="2">
        <v>0.5</v>
      </c>
      <c r="G11" s="4" t="s">
        <v>103</v>
      </c>
      <c r="H11" t="str">
        <f t="shared" si="0"/>
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</c>
      <c r="K11" s="79">
        <f t="shared" si="1"/>
        <v>11</v>
      </c>
    </row>
    <row r="12" spans="1:11" ht="17.25" customHeight="1" x14ac:dyDescent="0.3">
      <c r="A12">
        <v>12</v>
      </c>
      <c r="B12" s="3" t="s">
        <v>104</v>
      </c>
      <c r="C12" s="4" t="s">
        <v>105</v>
      </c>
      <c r="D12" s="1" t="s">
        <v>47</v>
      </c>
      <c r="E12" s="2">
        <v>0.03</v>
      </c>
      <c r="G12" s="4" t="s">
        <v>106</v>
      </c>
      <c r="H12" t="str">
        <f t="shared" si="0"/>
        <v>Insert into SC_Prestation (ligne,typePresta,designation,categorie,unite,temps,detail,DateModif) values (12,'CHANTIER',' Fourreau Dia 50 ou 63','MOC_Collecte_Exutoire','ml',0.03,'poser fourreau dans tranchée , couper à dimension',now());</v>
      </c>
      <c r="K12" s="79">
        <f t="shared" si="1"/>
        <v>12</v>
      </c>
    </row>
    <row r="13" spans="1:11" ht="17.25" customHeight="1" x14ac:dyDescent="0.3">
      <c r="A13">
        <v>13</v>
      </c>
      <c r="B13" s="3" t="s">
        <v>107</v>
      </c>
      <c r="C13" s="4" t="s">
        <v>105</v>
      </c>
      <c r="D13" s="1" t="s">
        <v>47</v>
      </c>
      <c r="E13" s="2">
        <v>0.05</v>
      </c>
      <c r="G13" s="4" t="s">
        <v>108</v>
      </c>
      <c r="H13" t="str">
        <f t="shared" si="0"/>
        <v>Insert into SC_Prestation (ligne,typePresta,designation,categorie,unite,temps,detail,DateModif) values (13,'CHANTIER',' TUBE EPANDRAIN DIA 100 mm','MOC_Collecte_Exutoire','ml',0.05,'poser tube, et couper à dimension',now());</v>
      </c>
      <c r="K13" s="79">
        <f t="shared" si="1"/>
        <v>13</v>
      </c>
    </row>
    <row r="14" spans="1:11" ht="17.25" customHeight="1" x14ac:dyDescent="0.3">
      <c r="A14">
        <v>14</v>
      </c>
      <c r="B14" s="3" t="s">
        <v>109</v>
      </c>
      <c r="C14" s="4" t="s">
        <v>105</v>
      </c>
      <c r="D14" s="1" t="s">
        <v>47</v>
      </c>
      <c r="E14" s="2">
        <v>0.08</v>
      </c>
      <c r="G14" s="4" t="s">
        <v>110</v>
      </c>
      <c r="H14" t="str">
        <f t="shared" si="0"/>
        <v>Insert into SC_Prestation (ligne,typePresta,designation,categorie,unite,temps,detail,DateModif) values (14,'CHANTIER','barre PVC dia 50','MOC_Collecte_Exutoire','ml',0.08,'couper à dimension ; ébavurer, poncer, dégraisser et coller',now());</v>
      </c>
      <c r="K14" s="79">
        <f t="shared" si="1"/>
        <v>14</v>
      </c>
    </row>
    <row r="15" spans="1:11" ht="17.25" customHeight="1" x14ac:dyDescent="0.3">
      <c r="A15">
        <v>15</v>
      </c>
      <c r="B15" s="3" t="s">
        <v>111</v>
      </c>
      <c r="C15" s="4" t="s">
        <v>105</v>
      </c>
      <c r="D15" s="1" t="s">
        <v>8</v>
      </c>
      <c r="E15" s="2">
        <v>0.25</v>
      </c>
      <c r="G15" s="4" t="s">
        <v>112</v>
      </c>
      <c r="H15" t="str">
        <f t="shared" si="0"/>
        <v>Insert into SC_Prestation (ligne,typePresta,designation,categorie,unite,temps,detail,DateModif) values (15,'CHANTIER','clapet sortie','MOC_Collecte_Exutoire','pc',0.25,'couper tube à dimension, coller clapet',now());</v>
      </c>
      <c r="K15" s="79">
        <f t="shared" si="1"/>
        <v>15</v>
      </c>
    </row>
    <row r="16" spans="1:11" ht="17.25" customHeight="1" x14ac:dyDescent="0.3">
      <c r="A16">
        <v>16</v>
      </c>
      <c r="B16" s="3" t="s">
        <v>113</v>
      </c>
      <c r="C16" s="4" t="s">
        <v>105</v>
      </c>
      <c r="D16" s="1" t="s">
        <v>8</v>
      </c>
      <c r="E16" s="2">
        <v>1</v>
      </c>
      <c r="G16" s="4" t="s">
        <v>114</v>
      </c>
      <c r="H16" t="str">
        <f t="shared" si="0"/>
        <v>Insert into SC_Prestation (ligne,typePresta,designation,categorie,unite,temps,detail,DateModif) values (16,'CHANTIER','Regard connexion électrique','MOC_Collecte_Exutoire','pc',1,'Pose et connexion du regard avec branchement provisoire',now());</v>
      </c>
      <c r="K16" s="79">
        <f t="shared" si="1"/>
        <v>16</v>
      </c>
    </row>
    <row r="17" spans="1:11" ht="17.25" customHeight="1" x14ac:dyDescent="0.3">
      <c r="A17">
        <v>17</v>
      </c>
      <c r="B17" s="3" t="s">
        <v>115</v>
      </c>
      <c r="C17" s="4" t="s">
        <v>105</v>
      </c>
      <c r="D17" s="1" t="s">
        <v>8</v>
      </c>
      <c r="E17" s="2">
        <v>0.1</v>
      </c>
      <c r="G17" s="4" t="s">
        <v>116</v>
      </c>
      <c r="H17" t="str">
        <f t="shared" si="0"/>
        <v>Insert into SC_Prestation (ligne,typePresta,designation,categorie,unite,temps,detail,DateModif) values (17,'CHANTIER','Collage accessoires Pression','MOC_Collecte_Exutoire','pc',0.1,'poncage, dégraissage, et collage coude et T',now());</v>
      </c>
      <c r="K17" s="79">
        <f t="shared" si="1"/>
        <v>17</v>
      </c>
    </row>
    <row r="18" spans="1:11" ht="17.25" customHeight="1" x14ac:dyDescent="0.3">
      <c r="A18">
        <v>18</v>
      </c>
      <c r="B18" s="3" t="s">
        <v>117</v>
      </c>
      <c r="C18" s="4" t="s">
        <v>105</v>
      </c>
      <c r="D18" s="1" t="s">
        <v>8</v>
      </c>
      <c r="E18" s="2">
        <v>0.08</v>
      </c>
      <c r="G18" s="4" t="s">
        <v>118</v>
      </c>
      <c r="H18" t="str">
        <f t="shared" si="0"/>
        <v>Insert into SC_Prestation (ligne,typePresta,designation,categorie,unite,temps,detail,DateModif) values (18,'CHANTIER','Collage accessoires PVC EVAC','MOC_Collecte_Exutoire','pc',0.08,'Collage coudes, y, T ,...',now());</v>
      </c>
      <c r="K18" s="79">
        <f t="shared" si="1"/>
        <v>18</v>
      </c>
    </row>
    <row r="19" spans="1:11" ht="17.25" customHeight="1" x14ac:dyDescent="0.3">
      <c r="A19">
        <v>19</v>
      </c>
      <c r="B19" s="3" t="s">
        <v>119</v>
      </c>
      <c r="C19" s="4" t="s">
        <v>105</v>
      </c>
      <c r="D19" s="1" t="s">
        <v>120</v>
      </c>
      <c r="E19" s="2">
        <v>0.05</v>
      </c>
      <c r="G19" s="4" t="s">
        <v>121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(ligne,typePresta,designation,categorie,unite,temps,detail,DateModif) values (19,'CHANTIER','EPDM seul noue','MOC_Collecte_Exutoire','m²',0.05,'positionner',now());</v>
      </c>
      <c r="K19" s="79">
        <f t="shared" si="1"/>
        <v>19</v>
      </c>
    </row>
    <row r="20" spans="1:11" ht="17.25" customHeight="1" x14ac:dyDescent="0.3">
      <c r="A20">
        <v>20</v>
      </c>
      <c r="B20" s="3" t="s">
        <v>122</v>
      </c>
      <c r="C20" s="4" t="s">
        <v>105</v>
      </c>
      <c r="D20" s="1" t="s">
        <v>120</v>
      </c>
      <c r="E20" s="2">
        <v>0.01</v>
      </c>
      <c r="G20" s="4" t="s">
        <v>123</v>
      </c>
      <c r="H20" t="str">
        <f t="shared" si="0"/>
        <v>Insert into SC_Prestation (ligne,typePresta,designation,categorie,unite,temps,detail,DateModif) values (20,'CHANTIER','Géotextile noue','MOC_Collecte_Exutoire','m²',0.01,'poser géotextile sur cailloux, couper à dimension',now());</v>
      </c>
      <c r="K20" s="79">
        <f t="shared" si="1"/>
        <v>20</v>
      </c>
    </row>
    <row r="21" spans="1:11" ht="17.25" customHeight="1" x14ac:dyDescent="0.3">
      <c r="A21">
        <v>21</v>
      </c>
      <c r="B21" s="3" t="s">
        <v>124</v>
      </c>
      <c r="C21" s="4" t="s">
        <v>105</v>
      </c>
      <c r="D21" s="1" t="s">
        <v>47</v>
      </c>
      <c r="E21" s="2">
        <v>0.02</v>
      </c>
      <c r="G21" s="4" t="s">
        <v>125</v>
      </c>
      <c r="H21" t="str">
        <f t="shared" si="0"/>
        <v>Insert into SC_Prestation (ligne,typePresta,designation,categorie,unite,temps,detail,DateModif) values (21,'CHANTIER','Géotextile tranchée50 cm','MOC_Collecte_Exutoire','ml',0.02,'poser géotextile dans trantranché sur cailloux',now());</v>
      </c>
      <c r="K21" s="79">
        <f t="shared" si="1"/>
        <v>21</v>
      </c>
    </row>
    <row r="22" spans="1:11" ht="17.25" customHeight="1" x14ac:dyDescent="0.3">
      <c r="A22">
        <v>22</v>
      </c>
      <c r="B22" s="3" t="s">
        <v>126</v>
      </c>
      <c r="C22" s="4" t="s">
        <v>105</v>
      </c>
      <c r="D22" s="1" t="s">
        <v>47</v>
      </c>
      <c r="E22" s="2">
        <v>0.02</v>
      </c>
      <c r="G22" s="4" t="s">
        <v>127</v>
      </c>
      <c r="H22" t="str">
        <f t="shared" si="0"/>
        <v>Insert into SC_Prestation (ligne,typePresta,designation,categorie,unite,temps,detail,DateModif) values (22,'CHANTIER','grillage avertisseur rouge ou marron','MOC_Collecte_Exutoire','ml',0.02,'poser grillage dans tranchées',now());</v>
      </c>
      <c r="K22" s="79">
        <f t="shared" si="1"/>
        <v>22</v>
      </c>
    </row>
    <row r="23" spans="1:11" ht="17.25" customHeight="1" x14ac:dyDescent="0.3">
      <c r="A23">
        <v>23</v>
      </c>
      <c r="B23" s="3" t="s">
        <v>128</v>
      </c>
      <c r="C23" s="4" t="s">
        <v>105</v>
      </c>
      <c r="D23" s="1" t="s">
        <v>8</v>
      </c>
      <c r="E23" s="2">
        <v>0.05</v>
      </c>
      <c r="G23" s="4" t="s">
        <v>129</v>
      </c>
      <c r="H23" t="str">
        <f t="shared" si="0"/>
        <v>Insert into SC_Prestation (ligne,typePresta,designation,categorie,unite,temps,detail,DateModif) values (23,'CHANTIER','Pose couvercle béton','MOC_Collecte_Exutoire','pc',0.05,'poser couvercle surrehausse',now());</v>
      </c>
      <c r="K23" s="79">
        <f t="shared" si="1"/>
        <v>23</v>
      </c>
    </row>
    <row r="24" spans="1:11" ht="17.25" customHeight="1" x14ac:dyDescent="0.3">
      <c r="A24">
        <v>24</v>
      </c>
      <c r="B24" s="3" t="s">
        <v>130</v>
      </c>
      <c r="C24" s="4" t="s">
        <v>105</v>
      </c>
      <c r="D24" s="1" t="s">
        <v>8</v>
      </c>
      <c r="E24" s="2">
        <v>0.08</v>
      </c>
      <c r="G24" s="4" t="s">
        <v>131</v>
      </c>
      <c r="H24" t="str">
        <f t="shared" si="0"/>
        <v>Insert into SC_Prestation (ligne,typePresta,designation,categorie,unite,temps,detail,DateModif) values (24,'CHANTIER','Pose réhausse béton','MOC_Collecte_Exutoire','pc',0.08,'pose rehausse , mettre à niveau',now());</v>
      </c>
      <c r="K24" s="79">
        <f t="shared" si="1"/>
        <v>24</v>
      </c>
    </row>
    <row r="25" spans="1:11" ht="17.25" customHeight="1" x14ac:dyDescent="0.3">
      <c r="A25">
        <v>25</v>
      </c>
      <c r="B25" s="3" t="s">
        <v>132</v>
      </c>
      <c r="C25" s="4" t="s">
        <v>105</v>
      </c>
      <c r="D25" s="1" t="s">
        <v>8</v>
      </c>
      <c r="E25" s="2">
        <v>0.25</v>
      </c>
      <c r="G25" s="4" t="s">
        <v>133</v>
      </c>
      <c r="H25" t="str">
        <f t="shared" si="0"/>
        <v>Insert into SC_Prestation (ligne,typePresta,designation,categorie,unite,temps,detail,DateModif) values (25,'CHANTIER','raccord PE – PVC','MOC_Collecte_Exutoire','pc',0.25,'faire la jonction PE/PVC avec unité préparé en atelier',now());</v>
      </c>
      <c r="K25" s="79">
        <f t="shared" si="1"/>
        <v>25</v>
      </c>
    </row>
    <row r="26" spans="1:11" ht="17.25" customHeight="1" x14ac:dyDescent="0.3">
      <c r="A26">
        <v>26</v>
      </c>
      <c r="B26" s="3" t="s">
        <v>134</v>
      </c>
      <c r="C26" s="4" t="s">
        <v>105</v>
      </c>
      <c r="D26" s="1" t="s">
        <v>135</v>
      </c>
      <c r="E26" s="2">
        <v>0.05</v>
      </c>
      <c r="G26" s="4" t="s">
        <v>136</v>
      </c>
      <c r="H26" t="str">
        <f t="shared" si="0"/>
        <v>Insert into SC_Prestation (ligne,typePresta,designation,categorie,unite,temps,detail,DateModif) values (26,'CHANTIER','Remplissage granulats noues','MOC_Collecte_Exutoire','T',0.05,'pelleter à la main + ratisser',now());</v>
      </c>
      <c r="K26" s="79">
        <f t="shared" si="1"/>
        <v>26</v>
      </c>
    </row>
    <row r="27" spans="1:11" ht="17.25" customHeight="1" x14ac:dyDescent="0.3">
      <c r="A27">
        <v>27</v>
      </c>
      <c r="B27" s="3" t="s">
        <v>137</v>
      </c>
      <c r="C27" s="4" t="s">
        <v>105</v>
      </c>
      <c r="D27" s="1" t="s">
        <v>47</v>
      </c>
      <c r="E27" s="2">
        <v>0.05</v>
      </c>
      <c r="G27" s="4" t="s">
        <v>138</v>
      </c>
      <c r="H27" t="str">
        <f t="shared" si="0"/>
        <v>Insert into SC_Prestation (ligne,typePresta,designation,categorie,unite,temps,detail,DateModif) values (27,'CHANTIER','Tranchée gravitaire','MOC_Collecte_Exutoire','ml',0.05,'Mise à niveau au sable pour avoir la pente souhaitée',now());</v>
      </c>
      <c r="K27" s="79">
        <f t="shared" si="1"/>
        <v>27</v>
      </c>
    </row>
    <row r="28" spans="1:11" ht="17.25" customHeight="1" x14ac:dyDescent="0.3">
      <c r="A28">
        <v>28</v>
      </c>
      <c r="B28" s="3" t="s">
        <v>139</v>
      </c>
      <c r="C28" s="4" t="s">
        <v>105</v>
      </c>
      <c r="D28" s="1" t="s">
        <v>47</v>
      </c>
      <c r="E28" s="2">
        <v>0.05</v>
      </c>
      <c r="G28" s="4" t="s">
        <v>140</v>
      </c>
      <c r="H28" t="str">
        <f t="shared" si="0"/>
        <v>Insert into SC_Prestation (ligne,typePresta,designation,categorie,unite,temps,detail,DateModif) values (28,'CHANTIER','Tube DIA 100','MOC_Collecte_Exutoire','ml',0.05,'collage tube dia 100',now());</v>
      </c>
      <c r="K28" s="79">
        <f t="shared" si="1"/>
        <v>28</v>
      </c>
    </row>
    <row r="29" spans="1:11" ht="17.25" customHeight="1" x14ac:dyDescent="0.3">
      <c r="A29">
        <v>29</v>
      </c>
      <c r="B29" s="3" t="s">
        <v>141</v>
      </c>
      <c r="C29" s="4" t="s">
        <v>105</v>
      </c>
      <c r="D29" s="1" t="s">
        <v>47</v>
      </c>
      <c r="E29" s="2">
        <v>0.02</v>
      </c>
      <c r="G29" s="4" t="s">
        <v>142</v>
      </c>
      <c r="H29" t="str">
        <f t="shared" si="0"/>
        <v>Insert into SC_Prestation (ligne,typePresta,designation,categorie,unite,temps,detail,DateModif) values (29,'CHANTIER','tuyaux PE dia 50 ou 60','MOC_Collecte_Exutoire','ml',0.02,'poser tuyau PE dans la tranchée, couper à dimension',now());</v>
      </c>
      <c r="K29" s="79">
        <f t="shared" si="1"/>
        <v>29</v>
      </c>
    </row>
    <row r="30" spans="1:11" ht="17.25" customHeight="1" x14ac:dyDescent="0.3">
      <c r="A30">
        <v>30</v>
      </c>
      <c r="B30" s="5" t="s">
        <v>143</v>
      </c>
      <c r="C30" s="4" t="s">
        <v>144</v>
      </c>
      <c r="D30" s="1" t="s">
        <v>23</v>
      </c>
      <c r="E30" s="2">
        <v>1</v>
      </c>
      <c r="G30" s="4" t="s">
        <v>145</v>
      </c>
      <c r="H30" t="str">
        <f t="shared" si="0"/>
        <v>Insert into SC_Prestation (ligne,typePresta,designation,categorie,unite,temps,detail,DateModif) values (30,'CHANTIER','Installation de chantier','MOC_PREPARATION','forfait',1,'déchargement matériel et outtilage',now());</v>
      </c>
      <c r="K30" s="79">
        <f t="shared" si="1"/>
        <v>30</v>
      </c>
    </row>
    <row r="31" spans="1:11" ht="17.25" customHeight="1" x14ac:dyDescent="0.3">
      <c r="A31">
        <v>31</v>
      </c>
      <c r="B31" s="5" t="s">
        <v>146</v>
      </c>
      <c r="C31" s="4" t="s">
        <v>144</v>
      </c>
      <c r="D31" s="1" t="s">
        <v>23</v>
      </c>
      <c r="E31" s="2">
        <v>1</v>
      </c>
      <c r="G31" s="4" t="s">
        <v>147</v>
      </c>
      <c r="H31" t="str">
        <f t="shared" si="0"/>
        <v>Insert into SC_Prestation (ligne,typePresta,designation,categorie,unite,temps,detail,DateModif) values (31,'CHANTIER','Piquetage et niveaux','MOC_PREPARATION','forfait',1,'positionner les filtres et mesure de niveaux',now());</v>
      </c>
      <c r="K31" s="79">
        <f t="shared" si="1"/>
        <v>31</v>
      </c>
    </row>
    <row r="32" spans="1:11" ht="17.25" customHeight="1" x14ac:dyDescent="0.3">
      <c r="A32">
        <v>32</v>
      </c>
      <c r="B32" s="3" t="s">
        <v>148</v>
      </c>
      <c r="C32" s="4" t="s">
        <v>149</v>
      </c>
      <c r="D32" s="1" t="s">
        <v>47</v>
      </c>
      <c r="E32" s="2">
        <v>0.1</v>
      </c>
      <c r="G32" s="4" t="s">
        <v>150</v>
      </c>
      <c r="H32" t="str">
        <f t="shared" si="0"/>
        <v>Insert into SC_Prestation (ligne,typePresta,designation,categorie,unite,temps,detail,DateModif) values (32,'CHANTIER','barre T métal ','MOC_PROTECTION_SANITAIRE','ml',0.1,'placer, positionner et visser (6 par barre)',now());</v>
      </c>
      <c r="K32" s="79">
        <f t="shared" si="1"/>
        <v>32</v>
      </c>
    </row>
    <row r="33" spans="1:11" ht="17.25" customHeight="1" x14ac:dyDescent="0.3">
      <c r="A33">
        <v>33</v>
      </c>
      <c r="B33" s="3" t="s">
        <v>151</v>
      </c>
      <c r="C33" s="4" t="s">
        <v>149</v>
      </c>
      <c r="D33" s="1" t="s">
        <v>8</v>
      </c>
      <c r="E33" s="2">
        <v>0.25</v>
      </c>
      <c r="G33" s="4" t="s">
        <v>152</v>
      </c>
      <c r="H33" t="str">
        <f t="shared" si="0"/>
        <v>Insert into SC_Prestation (ligne,typePresta,designation,categorie,unite,temps,detail,DateModif) values (33,'CHANTIER','Pose KIT barre galva BAC','MOC_PROTECTION_SANITAIRE','pc',0.25,'placer, positionner et visser les deux barres (4/barres)',now());</v>
      </c>
      <c r="K33" s="79">
        <f t="shared" si="1"/>
        <v>33</v>
      </c>
    </row>
    <row r="34" spans="1:11" ht="17.25" customHeight="1" x14ac:dyDescent="0.3">
      <c r="A34">
        <v>34</v>
      </c>
      <c r="B34" s="3" t="s">
        <v>153</v>
      </c>
      <c r="C34" s="4" t="s">
        <v>149</v>
      </c>
      <c r="D34" s="1" t="s">
        <v>8</v>
      </c>
      <c r="E34" s="2">
        <v>0.05</v>
      </c>
      <c r="G34" s="4" t="s">
        <v>154</v>
      </c>
      <c r="H34" t="str">
        <f t="shared" si="0"/>
        <v>Insert into SC_Prestation (ligne,typePresta,designation,categorie,unite,temps,detail,DateModif) values (34,'CHANTIER','Caillebotis 1x1 m','MOC_PROTECTION_SANITAIRE','pc',0.05,'manutention grille',now());</v>
      </c>
      <c r="K34" s="79">
        <f t="shared" si="1"/>
        <v>34</v>
      </c>
    </row>
    <row r="35" spans="1:11" ht="17.25" customHeight="1" x14ac:dyDescent="0.3">
      <c r="A35">
        <v>35</v>
      </c>
      <c r="B35" s="3" t="s">
        <v>155</v>
      </c>
      <c r="C35" s="4" t="s">
        <v>149</v>
      </c>
      <c r="D35" s="1" t="s">
        <v>8</v>
      </c>
      <c r="E35" s="2">
        <v>0.05</v>
      </c>
      <c r="G35" s="4" t="s">
        <v>154</v>
      </c>
      <c r="H35" t="str">
        <f t="shared" si="0"/>
        <v>Insert into SC_Prestation (ligne,typePresta,designation,categorie,unite,temps,detail,DateModif) values (35,'CHANTIER','Caillebotis 1x1,5 m','MOC_PROTECTION_SANITAIRE','pc',0.05,'manutention grille',now());</v>
      </c>
      <c r="K35" s="79">
        <f t="shared" si="1"/>
        <v>35</v>
      </c>
    </row>
    <row r="36" spans="1:11" ht="17.25" customHeight="1" x14ac:dyDescent="0.3">
      <c r="A36">
        <v>36</v>
      </c>
      <c r="B36" s="3" t="s">
        <v>156</v>
      </c>
      <c r="C36" s="4" t="s">
        <v>157</v>
      </c>
      <c r="D36" s="1" t="s">
        <v>47</v>
      </c>
      <c r="E36" s="2">
        <v>0.15</v>
      </c>
      <c r="G36" s="4" t="s">
        <v>158</v>
      </c>
      <c r="H36" t="str">
        <f t="shared" si="0"/>
        <v>Insert into SC_Prestation (ligne,typePresta,designation,categorie,unite,temps,detail,DateModif) values (36,'CHANTIER','cadre douglas  170/60','MOC_Systèmes_Constructifs','ml',0.15,'assemblage bois',now());</v>
      </c>
      <c r="K36" s="79">
        <f t="shared" si="1"/>
        <v>36</v>
      </c>
    </row>
    <row r="37" spans="1:11" ht="17.25" customHeight="1" x14ac:dyDescent="0.3">
      <c r="A37">
        <v>37</v>
      </c>
      <c r="B37" s="3" t="s">
        <v>159</v>
      </c>
      <c r="C37" s="4" t="s">
        <v>157</v>
      </c>
      <c r="D37" s="1" t="s">
        <v>47</v>
      </c>
      <c r="E37" s="2">
        <v>0.15</v>
      </c>
      <c r="G37" s="4" t="s">
        <v>158</v>
      </c>
      <c r="H37" t="str">
        <f t="shared" si="0"/>
        <v>Insert into SC_Prestation (ligne,typePresta,designation,categorie,unite,temps,detail,DateModif) values (37,'CHANTIER','Pose CHEVRON CL4 Cadre 70/40','MOC_Systèmes_Constructifs','ml',0.15,'assemblage bois',now());</v>
      </c>
      <c r="K37" s="79">
        <f t="shared" si="1"/>
        <v>37</v>
      </c>
    </row>
    <row r="38" spans="1:11" ht="17.25" customHeight="1" x14ac:dyDescent="0.3">
      <c r="A38">
        <v>38</v>
      </c>
      <c r="B38" s="3" t="s">
        <v>160</v>
      </c>
      <c r="C38" s="4" t="s">
        <v>157</v>
      </c>
      <c r="D38" s="1" t="s">
        <v>47</v>
      </c>
      <c r="E38" s="2">
        <v>0.06</v>
      </c>
      <c r="G38" s="4" t="s">
        <v>158</v>
      </c>
      <c r="H38" t="str">
        <f t="shared" si="0"/>
        <v>Insert into SC_Prestation (ligne,typePresta,designation,categorie,unite,temps,detail,DateModif) values (38,'CHANTIER','Pose bastaings douglas','MOC_Systèmes_Constructifs','ml',0.06,'assemblage bois',now());</v>
      </c>
      <c r="K38" s="79">
        <f t="shared" si="1"/>
        <v>38</v>
      </c>
    </row>
    <row r="39" spans="1:11" ht="17.25" customHeight="1" x14ac:dyDescent="0.3">
      <c r="A39">
        <v>39</v>
      </c>
      <c r="B39" s="3" t="s">
        <v>161</v>
      </c>
      <c r="C39" s="4" t="s">
        <v>157</v>
      </c>
      <c r="D39" s="1" t="s">
        <v>47</v>
      </c>
      <c r="E39" s="2">
        <v>0.15</v>
      </c>
      <c r="G39" s="4" t="s">
        <v>162</v>
      </c>
      <c r="H39" t="str">
        <f t="shared" si="0"/>
        <v>Insert into SC_Prestation (ligne,typePresta,designation,categorie,unite,temps,detail,DateModif) values (39,'CHANTIER','Pose CHEVRON milieu','MOC_Systèmes_Constructifs','ml',0.15,'positionner et fixer chevron sur cadre',now());</v>
      </c>
      <c r="K39" s="79">
        <f t="shared" si="1"/>
        <v>39</v>
      </c>
    </row>
    <row r="40" spans="1:11" ht="17.25" customHeight="1" x14ac:dyDescent="0.3">
      <c r="A40">
        <v>40</v>
      </c>
      <c r="B40" s="3" t="s">
        <v>163</v>
      </c>
      <c r="C40" s="4" t="s">
        <v>157</v>
      </c>
      <c r="D40" s="1" t="s">
        <v>47</v>
      </c>
      <c r="E40" s="2">
        <v>0.05</v>
      </c>
      <c r="G40" s="4" t="s">
        <v>164</v>
      </c>
      <c r="H40" t="str">
        <f t="shared" si="0"/>
        <v>Insert into SC_Prestation (ligne,typePresta,designation,categorie,unite,temps,detail,DateModif) values (40,'CHANTIER',' Pose delta MS','MOC_Systèmes_Constructifs','ml',0.05,'pose delta MS contre les parois en bois, couper à dimension',now());</v>
      </c>
      <c r="K40" s="79">
        <f t="shared" si="1"/>
        <v>40</v>
      </c>
    </row>
    <row r="41" spans="1:11" ht="17.25" customHeight="1" x14ac:dyDescent="0.3">
      <c r="A41">
        <v>41</v>
      </c>
      <c r="B41" s="3" t="s">
        <v>165</v>
      </c>
      <c r="C41" s="4" t="s">
        <v>157</v>
      </c>
      <c r="D41" s="1" t="s">
        <v>47</v>
      </c>
      <c r="E41" s="2">
        <v>0.08</v>
      </c>
      <c r="G41" s="4" t="s">
        <v>166</v>
      </c>
      <c r="H41" t="str">
        <f t="shared" si="0"/>
        <v>Insert into SC_Prestation (ligne,typePresta,designation,categorie,unite,temps,detail,DateModif) values (41,'CHANTIER','Gabion sous bastaings','MOC_Systèmes_Constructifs','ml',0.08,'aider le pelleteur à mettre le 20/40 sous lme bastaing',now());</v>
      </c>
      <c r="K41" s="79">
        <f t="shared" si="1"/>
        <v>41</v>
      </c>
    </row>
    <row r="42" spans="1:11" ht="17.25" customHeight="1" x14ac:dyDescent="0.3">
      <c r="A42">
        <v>42</v>
      </c>
      <c r="B42" s="3" t="s">
        <v>167</v>
      </c>
      <c r="C42" s="4" t="s">
        <v>157</v>
      </c>
      <c r="D42" s="1" t="s">
        <v>47</v>
      </c>
      <c r="E42" s="2">
        <v>0.08</v>
      </c>
      <c r="G42" s="4" t="s">
        <v>168</v>
      </c>
      <c r="H42" t="str">
        <f t="shared" si="0"/>
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</c>
      <c r="K42" s="79">
        <f t="shared" si="1"/>
        <v>42</v>
      </c>
    </row>
    <row r="43" spans="1:11" ht="17.25" customHeight="1" x14ac:dyDescent="0.3">
      <c r="A43">
        <v>43</v>
      </c>
      <c r="B43" s="3" t="s">
        <v>169</v>
      </c>
      <c r="C43" s="4" t="s">
        <v>157</v>
      </c>
      <c r="D43" s="1" t="s">
        <v>96</v>
      </c>
      <c r="E43" s="2">
        <v>0.25</v>
      </c>
      <c r="G43" s="4" t="s">
        <v>170</v>
      </c>
      <c r="H43" t="str">
        <f t="shared" si="0"/>
        <v>Insert into SC_Prestation (ligne,typePresta,designation,categorie,unite,temps,detail,DateModif) values (43,'CHANTIER','passage membrane collage','MOC_Systèmes_Constructifs','unité',0.25,'percer epdm et collage unité',now());</v>
      </c>
      <c r="K43" s="79">
        <f t="shared" si="1"/>
        <v>43</v>
      </c>
    </row>
    <row r="44" spans="1:11" ht="17.25" customHeight="1" x14ac:dyDescent="0.3">
      <c r="A44">
        <v>44</v>
      </c>
      <c r="B44" s="3" t="s">
        <v>171</v>
      </c>
      <c r="C44" s="4" t="s">
        <v>157</v>
      </c>
      <c r="D44" s="1" t="s">
        <v>8</v>
      </c>
      <c r="E44" s="2">
        <v>0.15</v>
      </c>
      <c r="G44" s="4" t="s">
        <v>172</v>
      </c>
      <c r="H44" t="str">
        <f t="shared" si="0"/>
        <v>Insert into SC_Prestation (ligne,typePresta,designation,categorie,unite,temps,detail,DateModif) values (44,'CHANTIER','Planter Piquets BOIS 50/50 ou 46/46','MOC_Systèmes_Constructifs','pc',0.15,'prétrou à la barre à mine, enfoncer à la masse',now());</v>
      </c>
      <c r="K44" s="79">
        <f t="shared" si="1"/>
        <v>44</v>
      </c>
    </row>
    <row r="45" spans="1:11" ht="17.25" customHeight="1" x14ac:dyDescent="0.3">
      <c r="A45">
        <v>45</v>
      </c>
      <c r="B45" s="3" t="s">
        <v>173</v>
      </c>
      <c r="C45" s="4" t="s">
        <v>157</v>
      </c>
      <c r="D45" s="1" t="s">
        <v>47</v>
      </c>
      <c r="E45" s="2">
        <v>0.15</v>
      </c>
      <c r="G45" s="4" t="s">
        <v>174</v>
      </c>
      <c r="H45" t="str">
        <f t="shared" si="0"/>
        <v>Insert into SC_Prestation (ligne,typePresta,designation,categorie,unite,temps,detail,DateModif) values (45,'CHANTIER','Pose plaques béton 25','MOC_Systèmes_Constructifs','ml',0.15,'poser plaque béton contre le cadre, visser sur cadre',now());</v>
      </c>
      <c r="K45" s="79">
        <f t="shared" si="1"/>
        <v>45</v>
      </c>
    </row>
    <row r="46" spans="1:11" ht="17.25" customHeight="1" x14ac:dyDescent="0.3">
      <c r="A46">
        <v>46</v>
      </c>
      <c r="B46" s="3" t="s">
        <v>175</v>
      </c>
      <c r="C46" s="4" t="s">
        <v>157</v>
      </c>
      <c r="D46" s="1" t="s">
        <v>47</v>
      </c>
      <c r="E46" s="2">
        <v>0.2</v>
      </c>
      <c r="G46" s="4" t="s">
        <v>174</v>
      </c>
      <c r="H46" t="str">
        <f t="shared" si="0"/>
        <v>Insert into SC_Prestation (ligne,typePresta,designation,categorie,unite,temps,detail,DateModif) values (46,'CHANTIER','Pose plaques béton 50','MOC_Systèmes_Constructifs','ml',0.2,'poser plaque béton contre le cadre, visser sur cadre',now());</v>
      </c>
      <c r="K46" s="79">
        <f t="shared" si="1"/>
        <v>46</v>
      </c>
    </row>
    <row r="47" spans="1:11" ht="17.25" customHeight="1" x14ac:dyDescent="0.3">
      <c r="A47">
        <v>47</v>
      </c>
      <c r="B47" s="3" t="s">
        <v>176</v>
      </c>
      <c r="C47" s="4" t="s">
        <v>157</v>
      </c>
      <c r="D47" s="1" t="s">
        <v>47</v>
      </c>
      <c r="E47" s="6">
        <v>0.2</v>
      </c>
      <c r="G47" s="4" t="s">
        <v>177</v>
      </c>
      <c r="H47" t="str">
        <f t="shared" si="0"/>
        <v>Insert into SC_Prestation (ligne,typePresta,designation,categorie,unite,temps,detail,DateModif) values (47,'CHANTIER','Pose tablette chêne','MOC_Systèmes_Constructifs','ml',0.2,'positionner, couper à mesure, faire encoche et visser',now());</v>
      </c>
      <c r="K47" s="79">
        <f t="shared" si="1"/>
        <v>47</v>
      </c>
    </row>
    <row r="48" spans="1:11" ht="17.25" customHeight="1" x14ac:dyDescent="0.3">
      <c r="A48">
        <v>48</v>
      </c>
      <c r="B48" s="3" t="s">
        <v>178</v>
      </c>
      <c r="C48" s="4" t="s">
        <v>157</v>
      </c>
      <c r="D48" s="1" t="s">
        <v>135</v>
      </c>
      <c r="E48" s="6">
        <v>0.25</v>
      </c>
      <c r="G48" s="4" t="s">
        <v>179</v>
      </c>
      <c r="H48" t="str">
        <f t="shared" si="0"/>
        <v>Insert into SC_Prestation (ligne,typePresta,designation,categorie,unite,temps,detail,DateModif) values (48,'CHANTIER','sable remplissage coffrage bacs','MOC_Systèmes_Constructifs','T',0.25,'mettre le sable',now());</v>
      </c>
      <c r="K48" s="79">
        <f t="shared" si="1"/>
        <v>48</v>
      </c>
    </row>
    <row r="49" spans="1:11" ht="17.25" customHeight="1" x14ac:dyDescent="0.3">
      <c r="A49">
        <v>49</v>
      </c>
      <c r="B49" s="3" t="s">
        <v>180</v>
      </c>
      <c r="C49" s="4" t="s">
        <v>157</v>
      </c>
      <c r="D49" s="1" t="s">
        <v>120</v>
      </c>
      <c r="E49" s="6">
        <v>0.35</v>
      </c>
      <c r="G49" s="4" t="s">
        <v>181</v>
      </c>
      <c r="H49" t="str">
        <f t="shared" si="0"/>
        <v>Insert into SC_Prestation (ligne,typePresta,designation,categorie,unite,temps,detail,DateModif) values (49,'CHANTIER','Découpe + Pose bardage bois','MOC_Systèmes_Constructifs','m²',0.35,'couper a dimension + pose (cloutage)',now());</v>
      </c>
      <c r="K49" s="79">
        <f t="shared" si="1"/>
        <v>49</v>
      </c>
    </row>
    <row r="50" spans="1:11" ht="17.25" customHeight="1" x14ac:dyDescent="0.3">
      <c r="A50">
        <v>50</v>
      </c>
      <c r="B50" s="5" t="s">
        <v>182</v>
      </c>
      <c r="C50" s="4" t="s">
        <v>157</v>
      </c>
      <c r="D50" s="1" t="s">
        <v>183</v>
      </c>
      <c r="E50" s="6">
        <v>0.35</v>
      </c>
      <c r="G50" s="4" t="s">
        <v>184</v>
      </c>
      <c r="H50" t="str">
        <f t="shared" si="0"/>
        <v>Insert into SC_Prestation (ligne,typePresta,designation,categorie,unite,temps,detail,DateModif) values (50,'CHANTIER','Terrassement volumique','MOC_Systèmes_Constructifs','m3',0.35,'Conduite dumper pour evacuer',now());</v>
      </c>
      <c r="K50" s="79">
        <f t="shared" si="1"/>
        <v>50</v>
      </c>
    </row>
    <row r="51" spans="1:11" ht="17.25" customHeight="1" x14ac:dyDescent="0.3">
      <c r="A51">
        <v>51</v>
      </c>
      <c r="B51" s="3" t="s">
        <v>185</v>
      </c>
      <c r="C51" s="4" t="s">
        <v>157</v>
      </c>
      <c r="D51" s="1" t="s">
        <v>8</v>
      </c>
      <c r="E51" s="6">
        <v>0.8</v>
      </c>
      <c r="G51" s="4" t="s">
        <v>186</v>
      </c>
      <c r="H51" t="str">
        <f t="shared" si="0"/>
        <v>Insert into SC_Prestation (ligne,typePresta,designation,categorie,unite,temps,detail,DateModif) values (51,'CHANTIER','Tige métal pour traverse 200/100','MOC_Systèmes_Constructifs','pc',0.8,'percage trou puis chasser la tige métal dia12 ',now());</v>
      </c>
      <c r="K51" s="79">
        <f t="shared" si="1"/>
        <v>51</v>
      </c>
    </row>
    <row r="52" spans="1:11" ht="17.25" customHeight="1" x14ac:dyDescent="0.3">
      <c r="A52">
        <v>52</v>
      </c>
      <c r="B52" s="3" t="s">
        <v>187</v>
      </c>
      <c r="C52" s="4" t="s">
        <v>157</v>
      </c>
      <c r="D52" s="1" t="s">
        <v>47</v>
      </c>
      <c r="E52" s="6">
        <v>0.1</v>
      </c>
      <c r="G52" s="4" t="s">
        <v>188</v>
      </c>
      <c r="H52" t="str">
        <f t="shared" si="0"/>
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</c>
      <c r="K52" s="79">
        <f t="shared" si="1"/>
        <v>52</v>
      </c>
    </row>
    <row r="53" spans="1:11" ht="17.25" customHeight="1" x14ac:dyDescent="0.3">
      <c r="A53">
        <v>53</v>
      </c>
      <c r="B53" s="3" t="s">
        <v>189</v>
      </c>
      <c r="C53" s="4" t="s">
        <v>157</v>
      </c>
      <c r="D53" s="1" t="s">
        <v>47</v>
      </c>
      <c r="E53" s="6">
        <v>0.05</v>
      </c>
      <c r="G53" s="4" t="s">
        <v>190</v>
      </c>
      <c r="H53" t="str">
        <f t="shared" si="0"/>
        <v>Insert into SC_Prestation (ligne,typePresta,designation,categorie,unite,temps,detail,DateModif) values (53,'CHANTIER','Traverse de chêne 200/100','MOC_Systèmes_Constructifs','ml',0.05,'positionner traverses',now());</v>
      </c>
      <c r="K53" s="79">
        <f t="shared" si="1"/>
        <v>53</v>
      </c>
    </row>
    <row r="54" spans="1:11" ht="17.25" customHeight="1" x14ac:dyDescent="0.3">
      <c r="A54">
        <v>54</v>
      </c>
      <c r="B54" s="3" t="s">
        <v>191</v>
      </c>
      <c r="C54" s="4" t="s">
        <v>192</v>
      </c>
      <c r="D54" s="1" t="s">
        <v>8</v>
      </c>
      <c r="E54" s="6">
        <v>0.25</v>
      </c>
      <c r="G54" s="4" t="s">
        <v>193</v>
      </c>
      <c r="H54" t="str">
        <f t="shared" si="0"/>
        <v>Insert into SC_Prestation (ligne,typePresta,designation,categorie,unite,temps,detail,DateModif) values (54,'CHANTIER',' joint forsheda dia 100  PE','MOC_Tronc_Commun','pc',0.25,'Percer le bac et poser le joint forsheda puis chasser bout de tube',now());</v>
      </c>
      <c r="K54" s="79">
        <f t="shared" si="1"/>
        <v>54</v>
      </c>
    </row>
    <row r="55" spans="1:11" ht="17.25" customHeight="1" x14ac:dyDescent="0.3">
      <c r="A55">
        <v>55</v>
      </c>
      <c r="B55" s="3" t="s">
        <v>194</v>
      </c>
      <c r="C55" s="4" t="s">
        <v>192</v>
      </c>
      <c r="D55" s="1" t="s">
        <v>8</v>
      </c>
      <c r="E55" s="6">
        <v>0.2</v>
      </c>
      <c r="G55" s="4" t="s">
        <v>195</v>
      </c>
      <c r="H55" t="str">
        <f t="shared" si="0"/>
        <v>Insert into SC_Prestation (ligne,typePresta,designation,categorie,unite,temps,detail,DateModif) values (55,'CHANTIER','Pose passage de membrane dia 50','MOC_Tronc_Commun','pc',0.2,'pose du passe-paroi préparée en atelier',now());</v>
      </c>
      <c r="K55" s="79">
        <f t="shared" si="1"/>
        <v>55</v>
      </c>
    </row>
    <row r="56" spans="1:11" ht="17.25" customHeight="1" x14ac:dyDescent="0.3">
      <c r="A56">
        <v>56</v>
      </c>
      <c r="B56" s="3" t="s">
        <v>196</v>
      </c>
      <c r="C56" s="4" t="s">
        <v>192</v>
      </c>
      <c r="D56" s="1" t="s">
        <v>96</v>
      </c>
      <c r="E56" s="6">
        <v>0.1</v>
      </c>
      <c r="G56" s="4" t="s">
        <v>197</v>
      </c>
      <c r="H56" t="str">
        <f t="shared" si="0"/>
        <v>Insert into SC_Prestation (ligne,typePresta,designation,categorie,unite,temps,detail,DateModif) values (56,'CHANTIER','Pose drain de sorties BAC','MOC_Tronc_Commun','unité',0.1,'Collage final unité préparé en atelier',now());</v>
      </c>
      <c r="K56" s="79">
        <f t="shared" si="1"/>
        <v>56</v>
      </c>
    </row>
    <row r="57" spans="1:11" ht="17.25" customHeight="1" x14ac:dyDescent="0.3">
      <c r="A57">
        <v>57</v>
      </c>
      <c r="B57" s="3" t="s">
        <v>198</v>
      </c>
      <c r="C57" s="4" t="s">
        <v>192</v>
      </c>
      <c r="D57" s="1" t="s">
        <v>8</v>
      </c>
      <c r="E57" s="6">
        <v>0.15</v>
      </c>
      <c r="G57" s="4" t="s">
        <v>193</v>
      </c>
      <c r="H57" t="str">
        <f t="shared" si="0"/>
        <v>Insert into SC_Prestation (ligne,typePresta,designation,categorie,unite,temps,detail,DateModif) values (57,'CHANTIER','Pose joint forsheda dia 50','MOC_Tronc_Commun','pc',0.15,'Percer le bac et poser le joint forsheda puis chasser bout de tube',now());</v>
      </c>
      <c r="K57" s="79">
        <f t="shared" si="1"/>
        <v>57</v>
      </c>
    </row>
    <row r="58" spans="1:11" ht="17.25" customHeight="1" x14ac:dyDescent="0.3">
      <c r="A58">
        <v>58</v>
      </c>
      <c r="B58" s="3" t="s">
        <v>199</v>
      </c>
      <c r="C58" s="4" t="s">
        <v>192</v>
      </c>
      <c r="D58" s="1" t="s">
        <v>23</v>
      </c>
      <c r="E58" s="6">
        <v>0.25</v>
      </c>
      <c r="G58" s="4" t="s">
        <v>200</v>
      </c>
      <c r="H58" t="str">
        <f t="shared" si="0"/>
        <v>Insert into SC_Prestation (ligne,typePresta,designation,categorie,unite,temps,detail,DateModif) values (58,'CHANTIER','Pose BAC sur fond de forme (1 bac)','MOC_Tronc_Commun','forfait',0.25,'aider lepelleteur à positionner les bacs',now());</v>
      </c>
      <c r="K58" s="79">
        <f t="shared" si="1"/>
        <v>58</v>
      </c>
    </row>
    <row r="59" spans="1:11" ht="17.25" customHeight="1" x14ac:dyDescent="0.3">
      <c r="A59">
        <v>59</v>
      </c>
      <c r="B59" s="3" t="s">
        <v>201</v>
      </c>
      <c r="C59" s="4" t="s">
        <v>192</v>
      </c>
      <c r="D59" s="1" t="s">
        <v>8</v>
      </c>
      <c r="E59" s="6">
        <v>0.5</v>
      </c>
      <c r="G59" s="4" t="s">
        <v>202</v>
      </c>
      <c r="H59" t="str">
        <f t="shared" si="0"/>
        <v>Insert into SC_Prestation (ligne,typePresta,designation,categorie,unite,temps,detail,DateModif) values (59,'CHANTIER','Pose Regard de sortie FH','MOC_Tronc_Commun','pc',0.5,'Positionner, mettre à niveau et connexion entrée FH',now());</v>
      </c>
      <c r="K59" s="79">
        <f t="shared" si="1"/>
        <v>59</v>
      </c>
    </row>
    <row r="60" spans="1:11" ht="17.25" customHeight="1" x14ac:dyDescent="0.3">
      <c r="A60">
        <v>60</v>
      </c>
      <c r="B60" s="3" t="s">
        <v>203</v>
      </c>
      <c r="C60" s="4" t="s">
        <v>192</v>
      </c>
      <c r="D60" s="1" t="s">
        <v>8</v>
      </c>
      <c r="E60" s="6">
        <v>0.08</v>
      </c>
      <c r="G60" s="4" t="s">
        <v>204</v>
      </c>
      <c r="H60" t="str">
        <f t="shared" si="0"/>
        <v>Insert into SC_Prestation (ligne,typePresta,designation,categorie,unite,temps,detail,DateModif) values (60,'CHANTIER','Pose réhausse béton FH','MOC_Tronc_Commun','pc',0.08,'poser la réhausse et mettre à niveau',now());</v>
      </c>
      <c r="K60" s="79">
        <f t="shared" si="1"/>
        <v>60</v>
      </c>
    </row>
    <row r="61" spans="1:11" ht="17.25" customHeight="1" x14ac:dyDescent="0.3">
      <c r="A61">
        <v>61</v>
      </c>
      <c r="B61" s="3" t="s">
        <v>205</v>
      </c>
      <c r="C61" s="4" t="s">
        <v>192</v>
      </c>
      <c r="D61" s="1" t="s">
        <v>8</v>
      </c>
      <c r="E61" s="6">
        <v>1.4999999999999999E-2</v>
      </c>
      <c r="G61" s="4" t="s">
        <v>206</v>
      </c>
      <c r="H61" t="str">
        <f t="shared" si="0"/>
        <v>Insert into SC_Prestation (ligne,typePresta,designation,categorie,unite,temps,detail,DateModif) values (61,'CHANTIER','Plantation phragmites','MOC_Tronc_Commun','pc',0.015,'positionner et planter',now());</v>
      </c>
      <c r="K61" s="79">
        <f t="shared" si="1"/>
        <v>61</v>
      </c>
    </row>
    <row r="62" spans="1:11" ht="17.25" customHeight="1" x14ac:dyDescent="0.3">
      <c r="A62">
        <v>62</v>
      </c>
      <c r="B62" s="3" t="s">
        <v>207</v>
      </c>
      <c r="C62" s="4" t="s">
        <v>192</v>
      </c>
      <c r="D62" s="1" t="s">
        <v>8</v>
      </c>
      <c r="E62" s="6">
        <v>1.4999999999999999E-2</v>
      </c>
      <c r="G62" s="4" t="s">
        <v>206</v>
      </c>
      <c r="H62" t="str">
        <f t="shared" si="0"/>
        <v>Insert into SC_Prestation (ligne,typePresta,designation,categorie,unite,temps,detail,DateModif) values (62,'CHANTIER','Plantation plantes aquatiques','MOC_Tronc_Commun','pc',0.015,'positionner et planter',now());</v>
      </c>
      <c r="K62" s="79">
        <f t="shared" si="1"/>
        <v>62</v>
      </c>
    </row>
    <row r="63" spans="1:11" ht="17.25" customHeight="1" x14ac:dyDescent="0.3">
      <c r="A63">
        <v>63</v>
      </c>
      <c r="B63" s="3" t="s">
        <v>208</v>
      </c>
      <c r="C63" s="4" t="s">
        <v>192</v>
      </c>
      <c r="D63" s="1" t="s">
        <v>8</v>
      </c>
      <c r="E63" s="6">
        <v>0.02</v>
      </c>
      <c r="G63" s="4" t="s">
        <v>206</v>
      </c>
      <c r="H63" t="str">
        <f t="shared" si="0"/>
        <v>Insert into SC_Prestation (ligne,typePresta,designation,categorie,unite,temps,detail,DateModif) values (63,'CHANTIER','plantes de noues','MOC_Tronc_Commun','pc',0.02,'positionner et planter',now());</v>
      </c>
      <c r="K63" s="79">
        <f t="shared" si="1"/>
        <v>63</v>
      </c>
    </row>
    <row r="64" spans="1:11" ht="17.25" customHeight="1" x14ac:dyDescent="0.3">
      <c r="A64">
        <v>64</v>
      </c>
      <c r="B64" s="3" t="s">
        <v>209</v>
      </c>
      <c r="C64" s="4" t="s">
        <v>192</v>
      </c>
      <c r="D64" s="1" t="s">
        <v>47</v>
      </c>
      <c r="E64" s="6">
        <v>0.05</v>
      </c>
      <c r="G64" s="4" t="s">
        <v>210</v>
      </c>
      <c r="H64" t="str">
        <f t="shared" si="0"/>
        <v>Insert into SC_Prestation (ligne,typePresta,designation,categorie,unite,temps,detail,DateModif) values (64,'CHANTIER','Barrière antiracinaire','MOC_Tronc_Commun','ml',0.05,'poser la barriere antiracine, coller à la jonction',now());</v>
      </c>
      <c r="K64" s="79">
        <f t="shared" si="1"/>
        <v>64</v>
      </c>
    </row>
    <row r="65" spans="1:11" ht="17.25" customHeight="1" x14ac:dyDescent="0.3">
      <c r="A65">
        <v>65</v>
      </c>
      <c r="B65" s="3" t="s">
        <v>211</v>
      </c>
      <c r="C65" s="4" t="s">
        <v>192</v>
      </c>
      <c r="D65" s="1" t="s">
        <v>8</v>
      </c>
      <c r="E65" s="6">
        <v>0.15</v>
      </c>
      <c r="G65" s="4" t="s">
        <v>212</v>
      </c>
      <c r="H65" t="str">
        <f t="shared" si="0"/>
        <v>Insert into SC_Prestation (ligne,typePresta,designation,categorie,unite,temps,detail,DateModif) values (65,'CHANTIER','Pliage coins EPDM','MOC_Tronc_Commun','pc',0.15,'plier un coin "propre nickel"',now());</v>
      </c>
      <c r="K65" s="79">
        <f t="shared" si="1"/>
        <v>65</v>
      </c>
    </row>
    <row r="66" spans="1:11" ht="17.25" customHeight="1" x14ac:dyDescent="0.3">
      <c r="A66">
        <v>66</v>
      </c>
      <c r="B66" s="3" t="s">
        <v>213</v>
      </c>
      <c r="C66" s="4" t="s">
        <v>192</v>
      </c>
      <c r="D66" s="1" t="s">
        <v>47</v>
      </c>
      <c r="E66" s="6">
        <v>1.4999999999999999E-2</v>
      </c>
      <c r="G66" s="4" t="s">
        <v>214</v>
      </c>
      <c r="H66" t="str">
        <f t="shared" si="0"/>
        <v>Insert into SC_Prestation (ligne,typePresta,designation,categorie,unite,temps,detail,DateModif) values (66,'CHANTIER','Pose Drain de sorties  FV + FH','MOC_Tronc_Commun','ml',0.015,'Positionner, couper le DRAIN à mesure',now());</v>
      </c>
      <c r="K66" s="79">
        <f t="shared" si="1"/>
        <v>66</v>
      </c>
    </row>
    <row r="67" spans="1:11" ht="17.25" customHeight="1" x14ac:dyDescent="0.3">
      <c r="A67">
        <v>67</v>
      </c>
      <c r="B67" s="3" t="s">
        <v>215</v>
      </c>
      <c r="C67" s="4" t="s">
        <v>192</v>
      </c>
      <c r="D67" s="1" t="s">
        <v>120</v>
      </c>
      <c r="E67" s="6">
        <v>0.05</v>
      </c>
      <c r="G67" s="4" t="s">
        <v>216</v>
      </c>
      <c r="H67" t="str">
        <f t="shared" ref="H67:H75" si="2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(ligne,typePresta,designation,categorie,unite,temps,detail,DateModif) values (67,'CHANTIER','Fond de forme (sable)','MOC_Tronc_Commun','m²',0.05,'ratissage sable + contrôle niveaux',now());</v>
      </c>
      <c r="K67" s="79">
        <f t="shared" ref="K67:K90" si="3">A67</f>
        <v>67</v>
      </c>
    </row>
    <row r="68" spans="1:11" ht="17.25" customHeight="1" x14ac:dyDescent="0.3">
      <c r="A68">
        <v>68</v>
      </c>
      <c r="B68" s="3" t="s">
        <v>217</v>
      </c>
      <c r="C68" s="4" t="s">
        <v>192</v>
      </c>
      <c r="D68" s="1" t="s">
        <v>120</v>
      </c>
      <c r="E68" s="6">
        <v>0.05</v>
      </c>
      <c r="G68" s="4" t="s">
        <v>218</v>
      </c>
      <c r="H68" t="str">
        <f t="shared" si="2"/>
        <v>Insert into SC_Prestation (ligne,typePresta,designation,categorie,unite,temps,detail,DateModif) values (68,'CHANTIER','Mise à plat emplacement','MOC_Tronc_Commun','m²',0.05,'contrôle niveau',now());</v>
      </c>
      <c r="K68" s="79">
        <f t="shared" si="3"/>
        <v>68</v>
      </c>
    </row>
    <row r="69" spans="1:11" ht="17.25" customHeight="1" x14ac:dyDescent="0.3">
      <c r="A69">
        <v>69</v>
      </c>
      <c r="B69" s="3" t="s">
        <v>219</v>
      </c>
      <c r="C69" s="4" t="s">
        <v>192</v>
      </c>
      <c r="D69" s="1" t="s">
        <v>120</v>
      </c>
      <c r="E69" s="6">
        <v>0.1</v>
      </c>
      <c r="G69" s="4" t="s">
        <v>220</v>
      </c>
      <c r="H69" t="str">
        <f t="shared" si="2"/>
        <v>Insert into SC_Prestation (ligne,typePresta,designation,categorie,unite,temps,detail,DateModif) values (69,'CHANTIER','Pose bâche sanwich FH','MOC_Tronc_Commun','m²',0.1,'par m² de filtre, positionner, pliage des coins',now());</v>
      </c>
      <c r="K69" s="79">
        <f t="shared" si="3"/>
        <v>69</v>
      </c>
    </row>
    <row r="70" spans="1:11" ht="17.25" customHeight="1" x14ac:dyDescent="0.3">
      <c r="A70">
        <v>70</v>
      </c>
      <c r="B70" s="3" t="s">
        <v>221</v>
      </c>
      <c r="C70" s="4" t="s">
        <v>192</v>
      </c>
      <c r="D70" s="1" t="s">
        <v>120</v>
      </c>
      <c r="E70" s="6">
        <v>0.12</v>
      </c>
      <c r="G70" s="4" t="s">
        <v>220</v>
      </c>
      <c r="H70" t="str">
        <f t="shared" si="2"/>
        <v>Insert into SC_Prestation (ligne,typePresta,designation,categorie,unite,temps,detail,DateModif) values (70,'CHANTIER','Pose bâche sanwich FV','MOC_Tronc_Commun','m²',0.12,'par m² de filtre, positionner, pliage des coins',now());</v>
      </c>
      <c r="K70" s="79">
        <f t="shared" si="3"/>
        <v>70</v>
      </c>
    </row>
    <row r="71" spans="1:11" ht="17.25" customHeight="1" x14ac:dyDescent="0.3">
      <c r="A71">
        <v>71</v>
      </c>
      <c r="B71" s="3" t="s">
        <v>222</v>
      </c>
      <c r="C71" s="4" t="s">
        <v>192</v>
      </c>
      <c r="D71" s="1" t="s">
        <v>47</v>
      </c>
      <c r="E71" s="6">
        <v>0.2</v>
      </c>
      <c r="G71" s="4" t="s">
        <v>223</v>
      </c>
      <c r="H71" t="str">
        <f t="shared" si="2"/>
        <v>Insert into SC_Prestation (ligne,typePresta,designation,categorie,unite,temps,detail,DateModif) values (71,'CHANTIER','Pose plaque béton milieu','MOC_Tronc_Commun','ml',0.2,'glisser la plaque sous chevron.',now());</v>
      </c>
      <c r="K71" s="79">
        <f t="shared" si="3"/>
        <v>71</v>
      </c>
    </row>
    <row r="72" spans="1:11" ht="17.25" customHeight="1" x14ac:dyDescent="0.3">
      <c r="A72">
        <v>72</v>
      </c>
      <c r="B72" s="3" t="s">
        <v>224</v>
      </c>
      <c r="C72" s="4" t="s">
        <v>192</v>
      </c>
      <c r="D72" s="1" t="s">
        <v>183</v>
      </c>
      <c r="E72" s="6">
        <v>0.25</v>
      </c>
      <c r="G72" s="4" t="s">
        <v>225</v>
      </c>
      <c r="H72" t="str">
        <f t="shared" si="2"/>
        <v>Insert into SC_Prestation (ligne,typePresta,designation,categorie,unite,temps,detail,DateModif) values (72,'CHANTIER','Remplissage granulats filtre','MOC_Tronc_Commun','m3',0.25,'pelleter à la main + ratisser + niveaux',now());</v>
      </c>
      <c r="K72" s="79">
        <f t="shared" si="3"/>
        <v>72</v>
      </c>
    </row>
    <row r="73" spans="1:11" ht="17.25" customHeight="1" x14ac:dyDescent="0.3">
      <c r="A73">
        <v>73</v>
      </c>
      <c r="B73" s="3" t="s">
        <v>226</v>
      </c>
      <c r="C73" s="4" t="s">
        <v>192</v>
      </c>
      <c r="D73" s="1" t="s">
        <v>8</v>
      </c>
      <c r="E73" s="6">
        <v>0.25</v>
      </c>
      <c r="G73" s="4" t="s">
        <v>195</v>
      </c>
      <c r="H73" t="str">
        <f t="shared" si="2"/>
        <v>Insert into SC_Prestation (ligne,typePresta,designation,categorie,unite,temps,detail,DateModif) values (73,'CHANTIER','Pose passage de membrane dia 110','MOC_Tronc_Commun','pc',0.25,'pose du passe-paroi préparée en atelier',now());</v>
      </c>
      <c r="K73" s="79">
        <f t="shared" si="3"/>
        <v>73</v>
      </c>
    </row>
    <row r="74" spans="1:11" ht="17.25" customHeight="1" x14ac:dyDescent="0.3">
      <c r="A74">
        <v>74</v>
      </c>
      <c r="B74" s="3" t="s">
        <v>227</v>
      </c>
      <c r="C74" s="4" t="s">
        <v>192</v>
      </c>
      <c r="D74" s="1" t="s">
        <v>23</v>
      </c>
      <c r="E74" s="6">
        <v>0.1</v>
      </c>
      <c r="G74" s="4" t="s">
        <v>228</v>
      </c>
      <c r="H74" t="str">
        <f t="shared" si="2"/>
        <v>Insert into SC_Prestation (ligne,typePresta,designation,categorie,unite,temps,detail,DateModif) values (74,'CHANTIER','Pose aération filtre (FV-FH-BAC)','MOC_Tronc_Commun','forfait',0.1,'pose de l\'aération préparée en atelier',now());</v>
      </c>
      <c r="K74" s="79">
        <f t="shared" si="3"/>
        <v>74</v>
      </c>
    </row>
    <row r="75" spans="1:11" ht="17.25" customHeight="1" x14ac:dyDescent="0.3">
      <c r="A75">
        <v>75</v>
      </c>
      <c r="B75" s="7" t="s">
        <v>229</v>
      </c>
      <c r="C75" s="8" t="s">
        <v>230</v>
      </c>
      <c r="D75" s="9" t="s">
        <v>47</v>
      </c>
      <c r="E75" s="10">
        <v>0.05</v>
      </c>
      <c r="G75" s="4" t="s">
        <v>231</v>
      </c>
      <c r="H75" t="str">
        <f t="shared" si="2"/>
        <v>Insert into SC_Prestation (ligne,typePresta,designation,categorie,unite,temps,detail,DateModif) values (75,'CHANTIER','Pose écolat','MOC_Bordures','ml',0.05,'Bordure + piquet',now());</v>
      </c>
      <c r="K75" s="79">
        <f t="shared" si="3"/>
        <v>75</v>
      </c>
    </row>
    <row r="76" spans="1:11" ht="17.25" customHeight="1" x14ac:dyDescent="0.3">
      <c r="A76">
        <v>76</v>
      </c>
      <c r="B76" s="7"/>
      <c r="C76" s="8"/>
      <c r="D76" s="9"/>
      <c r="E76" s="10"/>
      <c r="G76" s="11"/>
      <c r="K76" s="79">
        <f t="shared" si="3"/>
        <v>76</v>
      </c>
    </row>
    <row r="77" spans="1:11" ht="17.25" customHeight="1" x14ac:dyDescent="0.3">
      <c r="A77">
        <v>77</v>
      </c>
      <c r="B77" s="7" t="s">
        <v>232</v>
      </c>
      <c r="C77" s="8" t="s">
        <v>230</v>
      </c>
      <c r="D77" s="9" t="s">
        <v>47</v>
      </c>
      <c r="E77" s="10">
        <v>0.1</v>
      </c>
      <c r="G77" s="4"/>
      <c r="H77" t="str">
        <f t="shared" ref="H77:H90" si="4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(ligne,typePresta,designation,categorie,unite,temps,detail,DateModif) values (77,'CHANTIER','Pose plaque Schiste','MOC_Bordures','ml',0.1,'',now());</v>
      </c>
      <c r="K77" s="79">
        <f t="shared" si="3"/>
        <v>77</v>
      </c>
    </row>
    <row r="78" spans="1:11" ht="17.25" customHeight="1" x14ac:dyDescent="0.3">
      <c r="A78">
        <v>78</v>
      </c>
      <c r="B78" s="7" t="s">
        <v>233</v>
      </c>
      <c r="C78" s="8" t="s">
        <v>230</v>
      </c>
      <c r="D78" s="9" t="s">
        <v>47</v>
      </c>
      <c r="E78" s="10">
        <v>0.1</v>
      </c>
      <c r="G78" s="4"/>
      <c r="H78" t="str">
        <f t="shared" si="4"/>
        <v>Insert into SC_Prestation (ligne,typePresta,designation,categorie,unite,temps,detail,DateModif) values (78,'CHANTIER','Pose bordure béton','MOC_Bordures','ml',0.1,'',now());</v>
      </c>
      <c r="K78" s="79">
        <f t="shared" si="3"/>
        <v>78</v>
      </c>
    </row>
    <row r="79" spans="1:11" ht="17.25" customHeight="1" x14ac:dyDescent="0.3">
      <c r="A79">
        <v>79</v>
      </c>
      <c r="B79" s="7" t="s">
        <v>234</v>
      </c>
      <c r="C79" s="8" t="s">
        <v>230</v>
      </c>
      <c r="D79" s="9" t="s">
        <v>47</v>
      </c>
      <c r="E79" s="10">
        <v>0.1</v>
      </c>
      <c r="G79" s="4"/>
      <c r="H79" t="str">
        <f t="shared" si="4"/>
        <v>Insert into SC_Prestation (ligne,typePresta,designation,categorie,unite,temps,detail,DateModif) values (79,'CHANTIER','Pose rondins bois','MOC_Bordures','ml',0.1,'',now());</v>
      </c>
      <c r="K79" s="79">
        <f t="shared" si="3"/>
        <v>79</v>
      </c>
    </row>
    <row r="80" spans="1:11" ht="17.25" customHeight="1" x14ac:dyDescent="0.3">
      <c r="A80">
        <v>80</v>
      </c>
      <c r="B80" s="7" t="s">
        <v>235</v>
      </c>
      <c r="C80" s="8" t="s">
        <v>230</v>
      </c>
      <c r="D80" s="9" t="s">
        <v>47</v>
      </c>
      <c r="E80" s="10">
        <v>0.15</v>
      </c>
      <c r="G80" s="4"/>
      <c r="H80" t="str">
        <f t="shared" si="4"/>
        <v>Insert into SC_Prestation (ligne,typePresta,designation,categorie,unite,temps,detail,DateModif) values (80,'CHANTIER','Pose bordure métal','MOC_Bordures','ml',0.15,'',now());</v>
      </c>
      <c r="K80" s="79">
        <f t="shared" si="3"/>
        <v>80</v>
      </c>
    </row>
    <row r="81" spans="1:11" s="83" customFormat="1" ht="18" customHeight="1" x14ac:dyDescent="0.3">
      <c r="A81" s="83">
        <v>81</v>
      </c>
      <c r="B81" s="69" t="s">
        <v>1312</v>
      </c>
      <c r="C81" s="75" t="s">
        <v>105</v>
      </c>
      <c r="D81" s="70" t="s">
        <v>8</v>
      </c>
      <c r="E81" s="74">
        <v>1.25</v>
      </c>
      <c r="H81" s="79" t="str">
        <f t="shared" si="4"/>
        <v>Insert into SC_Prestation (ligne,typePresta,designation,categorie,unite,temps,detail,DateModif) values (81,'CHANTIER','Pose et connexion chasse','MOC_Collecte_Exutoire','pc',1.25,'',now());</v>
      </c>
      <c r="K81" s="79">
        <f t="shared" si="3"/>
        <v>81</v>
      </c>
    </row>
    <row r="82" spans="1:11" s="83" customFormat="1" ht="18" customHeight="1" x14ac:dyDescent="0.3">
      <c r="A82" s="83">
        <v>82</v>
      </c>
      <c r="B82" s="71" t="s">
        <v>1313</v>
      </c>
      <c r="C82" s="75" t="s">
        <v>157</v>
      </c>
      <c r="D82" s="70" t="s">
        <v>47</v>
      </c>
      <c r="E82" s="74">
        <v>0.1</v>
      </c>
      <c r="H82" s="79" t="str">
        <f t="shared" si="4"/>
        <v>Insert into SC_Prestation (ligne,typePresta,designation,categorie,unite,temps,detail,DateModif) values (82,'CHANTIER','Pose chevron PE','MOC_Systèmes_Constructifs','ml',0.1,'',now());</v>
      </c>
      <c r="K82" s="79">
        <f t="shared" si="3"/>
        <v>82</v>
      </c>
    </row>
    <row r="83" spans="1:11" s="83" customFormat="1" ht="18" customHeight="1" x14ac:dyDescent="0.3">
      <c r="A83" s="83">
        <v>83</v>
      </c>
      <c r="B83" s="71" t="s">
        <v>1314</v>
      </c>
      <c r="C83" s="75" t="s">
        <v>157</v>
      </c>
      <c r="D83" s="70" t="s">
        <v>47</v>
      </c>
      <c r="E83" s="74">
        <v>0.05</v>
      </c>
      <c r="H83" s="79" t="str">
        <f t="shared" si="4"/>
        <v>Insert into SC_Prestation (ligne,typePresta,designation,categorie,unite,temps,detail,DateModif) values (83,'CHANTIER','Pose plaque PVC','MOC_Systèmes_Constructifs','ml',0.05,'',now());</v>
      </c>
      <c r="K83" s="79">
        <f t="shared" si="3"/>
        <v>83</v>
      </c>
    </row>
    <row r="84" spans="1:11" s="83" customFormat="1" ht="33.6" customHeight="1" x14ac:dyDescent="0.3">
      <c r="A84" s="83">
        <v>84</v>
      </c>
      <c r="B84" s="71" t="s">
        <v>1315</v>
      </c>
      <c r="C84" s="75" t="s">
        <v>157</v>
      </c>
      <c r="D84" s="70" t="s">
        <v>47</v>
      </c>
      <c r="E84" s="74">
        <v>0.1</v>
      </c>
      <c r="H84" s="79" t="str">
        <f t="shared" si="4"/>
        <v>Insert into SC_Prestation (ligne,typePresta,designation,categorie,unite,temps,detail,DateModif) values (84,'CHANTIER','Assemblage cornière + chevron PE + plaques PVC','MOC_Systèmes_Constructifs','ml',0.1,'',now());</v>
      </c>
      <c r="K84" s="79">
        <f t="shared" si="3"/>
        <v>84</v>
      </c>
    </row>
    <row r="85" spans="1:11" s="83" customFormat="1" ht="18" customHeight="1" x14ac:dyDescent="0.3">
      <c r="A85" s="83">
        <v>85</v>
      </c>
      <c r="B85" s="69" t="s">
        <v>1316</v>
      </c>
      <c r="C85" s="75" t="s">
        <v>157</v>
      </c>
      <c r="D85" s="87" t="s">
        <v>8</v>
      </c>
      <c r="E85" s="88">
        <v>0.05</v>
      </c>
      <c r="H85" s="79" t="str">
        <f t="shared" si="4"/>
        <v>Insert into SC_Prestation (ligne,typePresta,designation,categorie,unite,temps,detail,DateModif) values (85,'CHANTIER','Percement plaques PVC + chevron et boulonnage','MOC_Systèmes_Constructifs','pc',0.05,'',now());</v>
      </c>
      <c r="K85" s="79">
        <f t="shared" si="3"/>
        <v>85</v>
      </c>
    </row>
    <row r="86" spans="1:11" s="83" customFormat="1" ht="18" customHeight="1" x14ac:dyDescent="0.3">
      <c r="A86" s="83">
        <v>86</v>
      </c>
      <c r="B86" s="69" t="s">
        <v>1317</v>
      </c>
      <c r="C86" s="75" t="s">
        <v>157</v>
      </c>
      <c r="D86" s="87" t="s">
        <v>8</v>
      </c>
      <c r="E86" s="88">
        <v>0.1</v>
      </c>
      <c r="H86" s="79" t="str">
        <f t="shared" si="4"/>
        <v>Insert into SC_Prestation (ligne,typePresta,designation,categorie,unite,temps,detail,DateModif) values (86,'CHANTIER','Assemblage deux plaques PVC avec chevrons PE','MOC_Systèmes_Constructifs','pc',0.1,'',now());</v>
      </c>
      <c r="K86" s="79">
        <f t="shared" si="3"/>
        <v>86</v>
      </c>
    </row>
    <row r="87" spans="1:11" s="83" customFormat="1" ht="18" customHeight="1" x14ac:dyDescent="0.3">
      <c r="A87" s="83">
        <v>87</v>
      </c>
      <c r="B87" s="69" t="s">
        <v>1318</v>
      </c>
      <c r="C87" s="75" t="s">
        <v>157</v>
      </c>
      <c r="D87" s="87" t="s">
        <v>47</v>
      </c>
      <c r="E87" s="88">
        <v>0.05</v>
      </c>
      <c r="H87" s="79" t="str">
        <f t="shared" si="4"/>
        <v>Insert into SC_Prestation (ligne,typePresta,designation,categorie,unite,temps,detail,DateModif) values (87,'CHANTIER','Pose lame de finition bois','MOC_Systèmes_Constructifs','ml',0.05,'',now());</v>
      </c>
      <c r="K87" s="79">
        <f t="shared" si="3"/>
        <v>87</v>
      </c>
    </row>
    <row r="88" spans="1:11" s="83" customFormat="1" ht="18" customHeight="1" x14ac:dyDescent="0.3">
      <c r="A88" s="83">
        <v>88</v>
      </c>
      <c r="B88" s="69" t="s">
        <v>1301</v>
      </c>
      <c r="C88" s="75" t="s">
        <v>157</v>
      </c>
      <c r="D88" s="87" t="s">
        <v>120</v>
      </c>
      <c r="E88" s="88">
        <v>1.25</v>
      </c>
      <c r="H88" s="79" t="str">
        <f t="shared" si="4"/>
        <v>Insert into SC_Prestation (ligne,typePresta,designation,categorie,unite,temps,detail,DateModif) values (88,'CHANTIER','PARPAINGS','MOC_Systèmes_Constructifs','m²',1.25,'',now());</v>
      </c>
      <c r="K88" s="79">
        <f t="shared" si="3"/>
        <v>88</v>
      </c>
    </row>
    <row r="89" spans="1:11" s="83" customFormat="1" ht="18" customHeight="1" x14ac:dyDescent="0.3">
      <c r="A89" s="83">
        <v>89</v>
      </c>
      <c r="B89" s="69" t="s">
        <v>1300</v>
      </c>
      <c r="C89" s="75" t="s">
        <v>157</v>
      </c>
      <c r="D89" s="87" t="s">
        <v>120</v>
      </c>
      <c r="E89" s="88">
        <v>0.2</v>
      </c>
      <c r="H89" s="79" t="str">
        <f t="shared" si="4"/>
        <v>Insert into SC_Prestation (ligne,typePresta,designation,categorie,unite,temps,detail,DateModif) values (89,'CHANTIER','FERRAILLAGE','MOC_Systèmes_Constructifs','m²',0.2,'',now());</v>
      </c>
      <c r="K89" s="79">
        <f t="shared" si="3"/>
        <v>89</v>
      </c>
    </row>
    <row r="90" spans="1:11" s="83" customFormat="1" ht="18" customHeight="1" x14ac:dyDescent="0.3">
      <c r="A90" s="83">
        <v>90</v>
      </c>
      <c r="B90" s="69" t="s">
        <v>1319</v>
      </c>
      <c r="C90" s="75" t="s">
        <v>105</v>
      </c>
      <c r="D90" s="87" t="s">
        <v>23</v>
      </c>
      <c r="E90" s="88">
        <v>0.75</v>
      </c>
      <c r="H90" s="79" t="str">
        <f t="shared" si="4"/>
        <v>Insert into SC_Prestation (ligne,typePresta,designation,categorie,unite,temps,detail,DateModif) values (90,'CHANTIER','Pose et reglage chasse hydraulique','MOC_Collecte_Exutoire','forfait',0.75,'',now());</v>
      </c>
      <c r="K90" s="79">
        <f t="shared" si="3"/>
        <v>90</v>
      </c>
    </row>
    <row r="91" spans="1:11" x14ac:dyDescent="0.3">
      <c r="H91" s="7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Feuil18"/>
  <dimension ref="A1:DH23"/>
  <sheetViews>
    <sheetView workbookViewId="0">
      <selection activeCell="AF22" sqref="AF22"/>
    </sheetView>
  </sheetViews>
  <sheetFormatPr baseColWidth="10" defaultColWidth="11.44140625" defaultRowHeight="14.4" x14ac:dyDescent="0.3"/>
  <cols>
    <col min="1" max="4" width="11.44140625" style="58"/>
    <col min="5" max="5" width="4.44140625" style="58" customWidth="1"/>
    <col min="6" max="7" width="4.44140625" style="61" customWidth="1"/>
    <col min="8" max="8" width="4.44140625" style="58" customWidth="1"/>
    <col min="9" max="10" width="4.44140625" style="61" customWidth="1"/>
    <col min="11" max="11" width="4.44140625" style="58" customWidth="1"/>
    <col min="12" max="13" width="4.44140625" style="61" customWidth="1"/>
    <col min="14" max="14" width="4.44140625" style="58" customWidth="1"/>
    <col min="15" max="16" width="4.44140625" style="61" customWidth="1"/>
    <col min="17" max="17" width="4.44140625" style="58" customWidth="1"/>
    <col min="18" max="19" width="4.44140625" style="61" customWidth="1"/>
    <col min="20" max="20" width="4.44140625" style="58" customWidth="1"/>
    <col min="21" max="22" width="4.44140625" style="61" customWidth="1"/>
    <col min="23" max="23" width="4.44140625" style="58" customWidth="1"/>
    <col min="24" max="25" width="4.44140625" style="61" customWidth="1"/>
    <col min="26" max="26" width="4.44140625" style="58" customWidth="1"/>
    <col min="27" max="28" width="4.44140625" style="61" customWidth="1"/>
    <col min="29" max="29" width="4.44140625" style="58" customWidth="1"/>
    <col min="30" max="31" width="4.44140625" style="61" customWidth="1"/>
    <col min="32" max="32" width="4.44140625" style="58" customWidth="1"/>
    <col min="33" max="34" width="4.44140625" style="61" customWidth="1"/>
    <col min="35" max="35" width="4.44140625" style="58" customWidth="1"/>
    <col min="36" max="37" width="4.44140625" style="61" customWidth="1"/>
    <col min="38" max="38" width="4.44140625" style="58" customWidth="1"/>
    <col min="39" max="40" width="4.44140625" style="61" customWidth="1"/>
    <col min="41" max="41" width="4.44140625" style="58" customWidth="1"/>
    <col min="42" max="43" width="4.44140625" style="61" customWidth="1"/>
    <col min="44" max="44" width="4.44140625" style="58" customWidth="1"/>
    <col min="45" max="46" width="4.44140625" style="61" customWidth="1"/>
    <col min="47" max="47" width="4.44140625" style="58" customWidth="1"/>
    <col min="48" max="49" width="4.44140625" style="61" customWidth="1"/>
    <col min="50" max="50" width="4.44140625" style="58" customWidth="1"/>
    <col min="51" max="52" width="4.44140625" style="61" customWidth="1"/>
    <col min="53" max="53" width="4.44140625" style="58" customWidth="1"/>
    <col min="54" max="55" width="4.44140625" style="61" customWidth="1"/>
    <col min="56" max="56" width="4.44140625" style="58" customWidth="1"/>
    <col min="57" max="58" width="4.44140625" style="61" customWidth="1"/>
    <col min="59" max="59" width="3.33203125" style="58" customWidth="1"/>
    <col min="60" max="61" width="3.33203125" style="61" customWidth="1"/>
    <col min="62" max="62" width="3.33203125" style="58" customWidth="1"/>
    <col min="63" max="64" width="3.33203125" style="61" customWidth="1"/>
    <col min="65" max="112" width="3.33203125" style="58" customWidth="1"/>
    <col min="113" max="16384" width="11.44140625" style="58"/>
  </cols>
  <sheetData>
    <row r="1" spans="1:112" x14ac:dyDescent="0.3">
      <c r="A1" s="58" t="s">
        <v>1273</v>
      </c>
      <c r="D1" s="58" t="s">
        <v>329</v>
      </c>
      <c r="E1" s="58">
        <v>2</v>
      </c>
      <c r="H1" s="58">
        <v>4</v>
      </c>
      <c r="K1" s="58">
        <v>5</v>
      </c>
      <c r="N1" s="58">
        <v>9</v>
      </c>
      <c r="Q1" s="58">
        <v>10</v>
      </c>
      <c r="T1" s="58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58" t="s">
        <v>333</v>
      </c>
      <c r="D2" s="58" t="s">
        <v>275</v>
      </c>
      <c r="E2" s="58">
        <v>3</v>
      </c>
      <c r="H2" s="58">
        <v>5</v>
      </c>
      <c r="K2" s="58">
        <v>6</v>
      </c>
      <c r="N2" s="58">
        <v>10</v>
      </c>
      <c r="Q2" s="58">
        <v>12</v>
      </c>
      <c r="T2" s="58">
        <v>20</v>
      </c>
      <c r="W2" s="58">
        <v>3</v>
      </c>
      <c r="Z2" s="58">
        <v>5</v>
      </c>
      <c r="AC2" s="58">
        <v>6</v>
      </c>
      <c r="AF2" s="58">
        <v>10</v>
      </c>
      <c r="AI2" s="58">
        <v>12</v>
      </c>
      <c r="AL2" s="58">
        <v>20</v>
      </c>
      <c r="BN2" s="61"/>
      <c r="BO2" s="61"/>
      <c r="BQ2" s="61"/>
      <c r="BR2" s="61"/>
      <c r="BT2" s="61"/>
      <c r="BU2" s="61"/>
      <c r="BW2" s="61"/>
      <c r="BX2" s="61"/>
      <c r="BZ2" s="61"/>
      <c r="CA2" s="61"/>
      <c r="CC2" s="61"/>
      <c r="CD2" s="61"/>
      <c r="CF2" s="61"/>
      <c r="CG2" s="61"/>
      <c r="CI2" s="61"/>
      <c r="CJ2" s="61"/>
      <c r="CL2" s="61"/>
      <c r="CM2" s="61"/>
      <c r="CO2" s="61"/>
      <c r="CP2" s="61"/>
      <c r="CR2" s="61"/>
      <c r="CS2" s="61"/>
      <c r="CU2" s="61"/>
      <c r="CV2" s="61"/>
      <c r="CX2" s="61"/>
      <c r="CY2" s="61"/>
      <c r="DA2" s="61"/>
      <c r="DB2" s="61"/>
      <c r="DD2" s="61"/>
      <c r="DE2" s="61"/>
      <c r="DG2" s="61"/>
      <c r="DH2" s="61"/>
    </row>
    <row r="3" spans="1:112" x14ac:dyDescent="0.3">
      <c r="D3" s="58" t="s">
        <v>276</v>
      </c>
      <c r="E3" s="58" t="s">
        <v>277</v>
      </c>
      <c r="H3" s="58" t="s">
        <v>277</v>
      </c>
      <c r="K3" s="58" t="s">
        <v>277</v>
      </c>
      <c r="N3" s="58" t="s">
        <v>277</v>
      </c>
      <c r="Q3" s="58" t="s">
        <v>277</v>
      </c>
      <c r="T3" s="58" t="s">
        <v>277</v>
      </c>
      <c r="W3" s="58" t="s">
        <v>277</v>
      </c>
      <c r="Z3" s="58" t="s">
        <v>277</v>
      </c>
      <c r="AC3" s="58" t="s">
        <v>277</v>
      </c>
      <c r="AF3" s="58" t="s">
        <v>277</v>
      </c>
      <c r="AI3" s="58" t="s">
        <v>277</v>
      </c>
      <c r="AL3" s="58" t="s">
        <v>277</v>
      </c>
    </row>
    <row r="4" spans="1:112" x14ac:dyDescent="0.3">
      <c r="D4" s="58" t="s">
        <v>318</v>
      </c>
      <c r="BH4" s="58"/>
      <c r="BI4" s="58"/>
      <c r="BK4" s="58"/>
      <c r="BL4" s="58"/>
    </row>
    <row r="5" spans="1:112" x14ac:dyDescent="0.3">
      <c r="A5" s="59"/>
      <c r="X5" s="58"/>
      <c r="Y5" s="58"/>
      <c r="AA5" s="58"/>
      <c r="AB5" s="58"/>
      <c r="AD5" s="58"/>
      <c r="AE5" s="58"/>
      <c r="AG5" s="58"/>
      <c r="AH5" s="58"/>
      <c r="AJ5" s="58"/>
      <c r="AK5" s="58"/>
      <c r="BH5" s="58"/>
      <c r="BI5" s="58"/>
      <c r="BK5" s="58"/>
      <c r="BL5" s="58"/>
    </row>
    <row r="6" spans="1:112" ht="30" customHeight="1" x14ac:dyDescent="0.3">
      <c r="X6" s="58"/>
      <c r="Y6" s="58"/>
      <c r="AA6" s="58"/>
      <c r="AB6" s="58"/>
      <c r="AD6" s="58"/>
      <c r="AE6" s="58"/>
      <c r="AG6" s="58"/>
      <c r="AH6" s="58"/>
      <c r="AJ6" s="58"/>
      <c r="AK6" s="58"/>
      <c r="BH6" s="58"/>
      <c r="BI6" s="58"/>
      <c r="BK6" s="58"/>
      <c r="BL6" s="58"/>
    </row>
    <row r="7" spans="1:112" x14ac:dyDescent="0.3">
      <c r="X7" s="58"/>
      <c r="Y7" s="58"/>
      <c r="AA7" s="58"/>
      <c r="AB7" s="58"/>
      <c r="AD7" s="58"/>
      <c r="AE7" s="58"/>
      <c r="AG7" s="58"/>
      <c r="AH7" s="58"/>
      <c r="AJ7" s="58"/>
      <c r="AK7" s="58"/>
      <c r="BH7" s="58"/>
      <c r="BI7" s="58"/>
      <c r="BK7" s="58"/>
      <c r="BL7" s="58"/>
    </row>
    <row r="8" spans="1:112" x14ac:dyDescent="0.3">
      <c r="X8" s="58"/>
      <c r="Y8" s="58"/>
      <c r="AA8" s="58"/>
      <c r="AB8" s="58"/>
      <c r="AD8" s="58"/>
      <c r="AE8" s="58"/>
      <c r="AG8" s="58"/>
      <c r="AH8" s="58"/>
      <c r="AJ8" s="58"/>
      <c r="AK8" s="58"/>
      <c r="BH8" s="58"/>
      <c r="BI8" s="58"/>
      <c r="BK8" s="58"/>
      <c r="BL8" s="58"/>
    </row>
    <row r="9" spans="1:112" x14ac:dyDescent="0.3">
      <c r="X9" s="58"/>
      <c r="Y9" s="58"/>
      <c r="AA9" s="58"/>
      <c r="AB9" s="58"/>
      <c r="AD9" s="58"/>
      <c r="AE9" s="58"/>
      <c r="AG9" s="58"/>
      <c r="AH9" s="58"/>
      <c r="AJ9" s="58"/>
      <c r="AK9" s="58"/>
      <c r="BH9" s="58"/>
      <c r="BI9" s="58"/>
      <c r="BK9" s="58"/>
      <c r="BL9" s="58"/>
    </row>
    <row r="10" spans="1:112" x14ac:dyDescent="0.3">
      <c r="X10" s="58"/>
      <c r="Y10" s="58"/>
      <c r="AA10" s="58"/>
      <c r="AB10" s="58"/>
      <c r="AD10" s="58"/>
      <c r="AE10" s="58"/>
      <c r="AG10" s="58"/>
      <c r="AH10" s="58"/>
      <c r="AJ10" s="58"/>
      <c r="AK10" s="58"/>
      <c r="BH10" s="58"/>
      <c r="BI10" s="58"/>
      <c r="BK10" s="58"/>
      <c r="BL10" s="58"/>
    </row>
    <row r="11" spans="1:112" x14ac:dyDescent="0.3">
      <c r="X11" s="58"/>
      <c r="Y11" s="58"/>
      <c r="AA11" s="58"/>
      <c r="AB11" s="58"/>
      <c r="AD11" s="58"/>
      <c r="AE11" s="58"/>
      <c r="AG11" s="58"/>
      <c r="AH11" s="58"/>
      <c r="AJ11" s="58"/>
      <c r="AK11" s="58"/>
      <c r="BH11" s="58"/>
      <c r="BI11" s="58"/>
      <c r="BK11" s="58"/>
      <c r="BL11" s="58"/>
    </row>
    <row r="12" spans="1:112" x14ac:dyDescent="0.3">
      <c r="X12" s="58"/>
      <c r="Y12" s="58"/>
      <c r="AA12" s="58"/>
      <c r="AB12" s="58"/>
      <c r="AD12" s="58"/>
      <c r="AE12" s="58"/>
      <c r="AG12" s="58"/>
      <c r="AH12" s="58"/>
      <c r="AJ12" s="58"/>
      <c r="AK12" s="58"/>
      <c r="BH12" s="58"/>
      <c r="BI12" s="58"/>
      <c r="BK12" s="58"/>
      <c r="BL12" s="58"/>
    </row>
    <row r="13" spans="1:112" x14ac:dyDescent="0.3">
      <c r="A13" s="59"/>
      <c r="X13" s="58"/>
      <c r="Y13" s="58"/>
      <c r="AA13" s="58"/>
      <c r="AB13" s="58"/>
      <c r="AD13" s="58"/>
      <c r="AE13" s="58"/>
      <c r="AG13" s="58"/>
      <c r="AH13" s="58"/>
      <c r="AJ13" s="58"/>
      <c r="AK13" s="58"/>
      <c r="BH13" s="58"/>
      <c r="BI13" s="58"/>
      <c r="BK13" s="58"/>
      <c r="BL13" s="58"/>
    </row>
    <row r="14" spans="1:112" x14ac:dyDescent="0.3">
      <c r="A14" s="59"/>
      <c r="X14" s="58"/>
      <c r="Y14" s="58"/>
      <c r="AA14" s="58"/>
      <c r="AB14" s="58"/>
      <c r="AD14" s="58"/>
      <c r="AE14" s="58"/>
      <c r="AG14" s="58"/>
      <c r="AH14" s="58"/>
      <c r="AJ14" s="58"/>
      <c r="AK14" s="58"/>
      <c r="BH14" s="58"/>
      <c r="BI14" s="58"/>
      <c r="BK14" s="58"/>
      <c r="BL14" s="58"/>
    </row>
    <row r="15" spans="1:112" x14ac:dyDescent="0.3">
      <c r="A15" s="59">
        <f>VLOOKUP($C15,[1]MINIPELLE!$A$2:$K$291,11,0)</f>
        <v>27</v>
      </c>
      <c r="B15" s="58" t="s">
        <v>332</v>
      </c>
      <c r="C15" s="58" t="s">
        <v>269</v>
      </c>
      <c r="D15" s="58" t="s">
        <v>47</v>
      </c>
      <c r="F15" s="61" t="s">
        <v>878</v>
      </c>
      <c r="G15" s="61" t="s">
        <v>821</v>
      </c>
      <c r="I15" s="61" t="s">
        <v>878</v>
      </c>
      <c r="J15" s="61" t="s">
        <v>821</v>
      </c>
      <c r="L15" s="61" t="s">
        <v>878</v>
      </c>
      <c r="M15" s="61" t="s">
        <v>821</v>
      </c>
      <c r="O15" s="61" t="s">
        <v>878</v>
      </c>
      <c r="P15" s="61" t="s">
        <v>821</v>
      </c>
      <c r="R15" s="61" t="s">
        <v>878</v>
      </c>
      <c r="S15" s="61" t="s">
        <v>821</v>
      </c>
      <c r="U15" s="61" t="s">
        <v>878</v>
      </c>
      <c r="V15" s="61" t="s">
        <v>821</v>
      </c>
      <c r="W15" s="58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58"/>
      <c r="Y15" s="58"/>
      <c r="Z15" s="58" t="str">
        <f t="shared" si="0"/>
        <v xml:space="preserve">INSERT INTO SC_SystemeProduits(RefDimension,NomSysteme,typePresta,ligne,Quantite,formule,cte1,DateModif) values (4,'FVBAC3','MP',27,null,'1*CTE1','PERIMETRE',now());
</v>
      </c>
      <c r="AA15" s="58"/>
      <c r="AB15" s="58"/>
      <c r="AC15" s="58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58"/>
      <c r="AE15" s="58"/>
      <c r="AF15" s="58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58"/>
      <c r="AH15" s="58"/>
      <c r="AI15" s="58" t="str">
        <f t="shared" si="2"/>
        <v xml:space="preserve">INSERT INTO SC_SystemeProduits(RefDimension,NomSysteme,typePresta,ligne,Quantite,formule,cte1,DateModif) values (10,'FVBAC3','MP',27,null,'1*CTE1','PERIMETRE',now());
</v>
      </c>
      <c r="AJ15" s="58"/>
      <c r="AK15" s="58"/>
      <c r="AL15" s="58" t="str">
        <f t="shared" si="2"/>
        <v xml:space="preserve">INSERT INTO SC_SystemeProduits(RefDimension,NomSysteme,typePresta,ligne,Quantite,formule,cte1,DateModif) values (17,'FVBAC3','MP',27,null,'1*CTE1','PERIMETRE',now());
</v>
      </c>
      <c r="BH15" s="58"/>
      <c r="BI15" s="58"/>
      <c r="BK15" s="58"/>
      <c r="BL15" s="58"/>
    </row>
    <row r="16" spans="1:112" x14ac:dyDescent="0.3">
      <c r="BH16" s="58"/>
      <c r="BI16" s="58"/>
      <c r="BK16" s="58"/>
      <c r="BL16" s="58"/>
    </row>
    <row r="17" spans="60:64" x14ac:dyDescent="0.3">
      <c r="BH17" s="58"/>
      <c r="BI17" s="58"/>
      <c r="BK17" s="58"/>
      <c r="BL17" s="58"/>
    </row>
    <row r="18" spans="60:64" x14ac:dyDescent="0.3">
      <c r="BH18" s="58"/>
      <c r="BI18" s="58"/>
      <c r="BK18" s="58"/>
      <c r="BL18" s="58"/>
    </row>
    <row r="19" spans="60:64" x14ac:dyDescent="0.3">
      <c r="BH19" s="58"/>
      <c r="BI19" s="58"/>
      <c r="BK19" s="58"/>
      <c r="BL19" s="58"/>
    </row>
    <row r="20" spans="60:64" x14ac:dyDescent="0.3">
      <c r="BH20" s="58"/>
      <c r="BI20" s="58"/>
      <c r="BK20" s="58"/>
      <c r="BL20" s="58"/>
    </row>
    <row r="21" spans="60:64" x14ac:dyDescent="0.3">
      <c r="BH21" s="58"/>
      <c r="BI21" s="58"/>
      <c r="BK21" s="58"/>
      <c r="BL21" s="58"/>
    </row>
    <row r="22" spans="60:64" x14ac:dyDescent="0.3">
      <c r="BH22" s="58"/>
      <c r="BI22" s="58"/>
      <c r="BK22" s="58"/>
      <c r="BL22" s="58"/>
    </row>
    <row r="23" spans="60:64" x14ac:dyDescent="0.3">
      <c r="BH23" s="58"/>
      <c r="BI23" s="58"/>
      <c r="BK23" s="58"/>
      <c r="BL23" s="5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euil19"/>
  <dimension ref="A1:DH23"/>
  <sheetViews>
    <sheetView topLeftCell="BE1" workbookViewId="0">
      <selection activeCell="BG4" sqref="BG4:DF21"/>
    </sheetView>
  </sheetViews>
  <sheetFormatPr baseColWidth="10" defaultRowHeight="14.4" x14ac:dyDescent="0.3"/>
  <cols>
    <col min="1" max="1" width="35.33203125" customWidth="1"/>
    <col min="3" max="3" width="31.44140625" customWidth="1"/>
    <col min="5" max="5" width="8.8867187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899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s="21" customFormat="1" x14ac:dyDescent="0.3">
      <c r="A4" s="20">
        <f>VLOOKUP($C4,[1]MATIERES!$A$2:$K$379,11,0)</f>
        <v>65</v>
      </c>
      <c r="B4" s="21" t="s">
        <v>327</v>
      </c>
      <c r="C4" s="21" t="s">
        <v>376</v>
      </c>
      <c r="D4" s="21" t="s">
        <v>47</v>
      </c>
      <c r="E4" s="21">
        <v>10.050000000000001</v>
      </c>
      <c r="F4" s="22" t="s">
        <v>900</v>
      </c>
      <c r="G4" s="22" t="s">
        <v>821</v>
      </c>
      <c r="H4" s="21">
        <v>13.600000000000001</v>
      </c>
      <c r="I4" s="22" t="s">
        <v>900</v>
      </c>
      <c r="J4" s="22" t="s">
        <v>821</v>
      </c>
      <c r="K4" s="21">
        <v>15.200000000000001</v>
      </c>
      <c r="L4" s="22" t="s">
        <v>900</v>
      </c>
      <c r="M4" s="22" t="s">
        <v>821</v>
      </c>
      <c r="N4" s="21">
        <v>17.400000000000002</v>
      </c>
      <c r="O4" s="22" t="s">
        <v>900</v>
      </c>
      <c r="P4" s="22" t="s">
        <v>821</v>
      </c>
      <c r="Q4" s="21">
        <v>19.600000000000001</v>
      </c>
      <c r="R4" s="22" t="s">
        <v>900</v>
      </c>
      <c r="S4" s="22" t="s">
        <v>821</v>
      </c>
      <c r="T4" s="21">
        <v>21.8</v>
      </c>
      <c r="U4" s="22" t="s">
        <v>900</v>
      </c>
      <c r="V4" s="22" t="s">
        <v>821</v>
      </c>
      <c r="W4" s="21">
        <v>24</v>
      </c>
      <c r="X4" s="22" t="s">
        <v>900</v>
      </c>
      <c r="Y4" s="22" t="s">
        <v>821</v>
      </c>
      <c r="Z4" s="21">
        <v>23.84</v>
      </c>
      <c r="AA4" s="22" t="s">
        <v>900</v>
      </c>
      <c r="AB4" s="22" t="s">
        <v>821</v>
      </c>
      <c r="AC4" s="21">
        <v>25.6</v>
      </c>
      <c r="AD4" s="22" t="s">
        <v>900</v>
      </c>
      <c r="AE4" s="22" t="s">
        <v>821</v>
      </c>
      <c r="AF4" s="21">
        <v>29.12</v>
      </c>
      <c r="AG4" s="22" t="s">
        <v>900</v>
      </c>
      <c r="AH4" s="22" t="s">
        <v>821</v>
      </c>
      <c r="AI4" s="21">
        <v>29.12</v>
      </c>
      <c r="AJ4" s="22" t="s">
        <v>900</v>
      </c>
      <c r="AK4" s="22" t="s">
        <v>821</v>
      </c>
      <c r="AL4" s="21">
        <v>30.960000000000004</v>
      </c>
      <c r="AM4" s="22" t="s">
        <v>900</v>
      </c>
      <c r="AN4" s="22" t="s">
        <v>821</v>
      </c>
      <c r="AO4" s="21">
        <v>30.960000000000004</v>
      </c>
      <c r="AP4" s="22" t="s">
        <v>900</v>
      </c>
      <c r="AQ4" s="22" t="s">
        <v>821</v>
      </c>
      <c r="AR4" s="21">
        <v>33.14</v>
      </c>
      <c r="AS4" s="22" t="s">
        <v>900</v>
      </c>
      <c r="AT4" s="22" t="s">
        <v>821</v>
      </c>
      <c r="AU4" s="21">
        <v>36</v>
      </c>
      <c r="AV4" s="22" t="s">
        <v>900</v>
      </c>
      <c r="AW4" s="22" t="s">
        <v>821</v>
      </c>
      <c r="AX4" s="21">
        <v>36</v>
      </c>
      <c r="AY4" s="22" t="s">
        <v>900</v>
      </c>
      <c r="AZ4" s="22" t="s">
        <v>821</v>
      </c>
      <c r="BA4" s="21">
        <v>37.74</v>
      </c>
      <c r="BB4" s="22" t="s">
        <v>900</v>
      </c>
      <c r="BC4" s="22" t="s">
        <v>821</v>
      </c>
      <c r="BD4" s="21">
        <v>37.74</v>
      </c>
      <c r="BE4" s="22" t="s">
        <v>900</v>
      </c>
      <c r="BF4" s="22" t="s">
        <v>821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3">
      <c r="A5" s="12">
        <f>VLOOKUP($C5,[1]MATIERES!$A$2:$K$379,11,0)</f>
        <v>167</v>
      </c>
      <c r="B5" t="s">
        <v>327</v>
      </c>
      <c r="C5" t="s">
        <v>510</v>
      </c>
      <c r="D5" t="s">
        <v>47</v>
      </c>
      <c r="E5">
        <v>8</v>
      </c>
      <c r="F5" s="14" t="s">
        <v>878</v>
      </c>
      <c r="G5" s="14" t="s">
        <v>821</v>
      </c>
      <c r="H5">
        <v>11</v>
      </c>
      <c r="I5" s="14" t="s">
        <v>878</v>
      </c>
      <c r="J5" s="14" t="s">
        <v>821</v>
      </c>
      <c r="K5">
        <v>12</v>
      </c>
      <c r="L5" s="14" t="s">
        <v>878</v>
      </c>
      <c r="M5" s="14" t="s">
        <v>821</v>
      </c>
      <c r="N5">
        <v>14</v>
      </c>
      <c r="O5" s="14" t="s">
        <v>878</v>
      </c>
      <c r="P5" s="14" t="s">
        <v>821</v>
      </c>
      <c r="Q5">
        <v>16</v>
      </c>
      <c r="R5" s="14" t="s">
        <v>878</v>
      </c>
      <c r="S5" s="14" t="s">
        <v>821</v>
      </c>
      <c r="T5">
        <v>18</v>
      </c>
      <c r="U5" s="14" t="s">
        <v>878</v>
      </c>
      <c r="V5" s="14" t="s">
        <v>821</v>
      </c>
      <c r="W5">
        <v>20</v>
      </c>
      <c r="X5" s="14" t="s">
        <v>878</v>
      </c>
      <c r="Y5" s="14" t="s">
        <v>821</v>
      </c>
      <c r="Z5">
        <v>19.399999999999999</v>
      </c>
      <c r="AA5" s="14" t="s">
        <v>878</v>
      </c>
      <c r="AB5" s="14" t="s">
        <v>821</v>
      </c>
      <c r="AC5">
        <v>21</v>
      </c>
      <c r="AD5" s="14" t="s">
        <v>878</v>
      </c>
      <c r="AE5" s="14" t="s">
        <v>821</v>
      </c>
      <c r="AF5">
        <v>24.2</v>
      </c>
      <c r="AG5" s="14" t="s">
        <v>878</v>
      </c>
      <c r="AH5" s="14" t="s">
        <v>821</v>
      </c>
      <c r="AI5">
        <v>24.2</v>
      </c>
      <c r="AJ5" s="14" t="s">
        <v>878</v>
      </c>
      <c r="AK5" s="14" t="s">
        <v>821</v>
      </c>
      <c r="AL5">
        <v>25.6</v>
      </c>
      <c r="AM5" s="14" t="s">
        <v>878</v>
      </c>
      <c r="AN5" s="14" t="s">
        <v>821</v>
      </c>
      <c r="AO5">
        <v>25.6</v>
      </c>
      <c r="AP5" s="14" t="s">
        <v>878</v>
      </c>
      <c r="AQ5" s="14" t="s">
        <v>821</v>
      </c>
      <c r="AR5">
        <v>27.4</v>
      </c>
      <c r="AS5" s="14" t="s">
        <v>878</v>
      </c>
      <c r="AT5" s="14" t="s">
        <v>821</v>
      </c>
      <c r="AU5">
        <v>30</v>
      </c>
      <c r="AV5" s="14" t="s">
        <v>878</v>
      </c>
      <c r="AW5" s="14" t="s">
        <v>821</v>
      </c>
      <c r="AX5">
        <v>30</v>
      </c>
      <c r="AY5" s="14" t="s">
        <v>878</v>
      </c>
      <c r="AZ5" s="14" t="s">
        <v>821</v>
      </c>
      <c r="BA5">
        <v>31.4</v>
      </c>
      <c r="BB5" s="14" t="s">
        <v>878</v>
      </c>
      <c r="BC5" s="14" t="s">
        <v>821</v>
      </c>
      <c r="BD5">
        <v>31.4</v>
      </c>
      <c r="BE5" s="14" t="s">
        <v>878</v>
      </c>
      <c r="BF5" s="14" t="s">
        <v>821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3">
      <c r="A6" s="12">
        <f>VLOOKUP($C6,[1]MATIERES!$A$2:$K$379,11,0)</f>
        <v>300</v>
      </c>
      <c r="B6" t="s">
        <v>327</v>
      </c>
      <c r="C6" t="s">
        <v>377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3">
      <c r="A7" s="12">
        <f>VLOOKUP($C7,[1]MATIERES!$A$2:$K$379,11,0)</f>
        <v>297</v>
      </c>
      <c r="B7" t="s">
        <v>327</v>
      </c>
      <c r="C7" t="s">
        <v>378</v>
      </c>
      <c r="D7" t="s">
        <v>8</v>
      </c>
      <c r="E7">
        <v>24</v>
      </c>
      <c r="F7" s="14" t="s">
        <v>892</v>
      </c>
      <c r="G7" s="14" t="s">
        <v>821</v>
      </c>
      <c r="H7">
        <v>33</v>
      </c>
      <c r="I7" s="14" t="s">
        <v>892</v>
      </c>
      <c r="J7" s="14" t="s">
        <v>821</v>
      </c>
      <c r="K7">
        <v>36</v>
      </c>
      <c r="L7" s="14" t="s">
        <v>892</v>
      </c>
      <c r="M7" s="14" t="s">
        <v>821</v>
      </c>
      <c r="N7">
        <v>42</v>
      </c>
      <c r="O7" s="14" t="s">
        <v>892</v>
      </c>
      <c r="P7" s="14" t="s">
        <v>821</v>
      </c>
      <c r="Q7">
        <v>48</v>
      </c>
      <c r="R7" s="14" t="s">
        <v>892</v>
      </c>
      <c r="S7" s="14" t="s">
        <v>821</v>
      </c>
      <c r="T7">
        <v>54</v>
      </c>
      <c r="U7" s="14" t="s">
        <v>892</v>
      </c>
      <c r="V7" s="14" t="s">
        <v>821</v>
      </c>
      <c r="W7">
        <v>60</v>
      </c>
      <c r="X7" s="14" t="s">
        <v>892</v>
      </c>
      <c r="Y7" s="14" t="s">
        <v>821</v>
      </c>
      <c r="Z7">
        <v>58.199999999999996</v>
      </c>
      <c r="AA7" s="14" t="s">
        <v>892</v>
      </c>
      <c r="AB7" s="14" t="s">
        <v>821</v>
      </c>
      <c r="AC7">
        <v>63</v>
      </c>
      <c r="AD7" s="14" t="s">
        <v>892</v>
      </c>
      <c r="AE7" s="14" t="s">
        <v>821</v>
      </c>
      <c r="AF7">
        <v>72.599999999999994</v>
      </c>
      <c r="AG7" s="14" t="s">
        <v>892</v>
      </c>
      <c r="AH7" s="14" t="s">
        <v>821</v>
      </c>
      <c r="AI7">
        <v>72.599999999999994</v>
      </c>
      <c r="AJ7" s="14" t="s">
        <v>892</v>
      </c>
      <c r="AK7" s="14" t="s">
        <v>821</v>
      </c>
      <c r="AL7">
        <v>76.800000000000011</v>
      </c>
      <c r="AM7" s="14" t="s">
        <v>892</v>
      </c>
      <c r="AN7" s="14" t="s">
        <v>821</v>
      </c>
      <c r="AO7">
        <v>76.800000000000011</v>
      </c>
      <c r="AP7" s="14" t="s">
        <v>892</v>
      </c>
      <c r="AQ7" s="14" t="s">
        <v>821</v>
      </c>
      <c r="AR7">
        <v>82.199999999999989</v>
      </c>
      <c r="AS7" s="14" t="s">
        <v>892</v>
      </c>
      <c r="AT7" s="14" t="s">
        <v>821</v>
      </c>
      <c r="AU7">
        <v>90</v>
      </c>
      <c r="AV7" s="14" t="s">
        <v>892</v>
      </c>
      <c r="AW7" s="14" t="s">
        <v>821</v>
      </c>
      <c r="AX7">
        <v>90</v>
      </c>
      <c r="AY7" s="14" t="s">
        <v>892</v>
      </c>
      <c r="AZ7" s="14" t="s">
        <v>821</v>
      </c>
      <c r="BA7">
        <v>94.199999999999989</v>
      </c>
      <c r="BB7" s="14" t="s">
        <v>892</v>
      </c>
      <c r="BC7" s="14" t="s">
        <v>821</v>
      </c>
      <c r="BD7">
        <v>94.199999999999989</v>
      </c>
      <c r="BE7" s="14" t="s">
        <v>892</v>
      </c>
      <c r="BF7" s="14" t="s">
        <v>821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3">
      <c r="A8" s="12"/>
      <c r="D8" t="s">
        <v>318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3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VLOOKUP($C10,[1]ATELIER!$A$2:$K$291,11,0)</f>
        <v>14</v>
      </c>
      <c r="B10" t="s">
        <v>330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3">
      <c r="A11" s="12">
        <f>VLOOKUP($C11,[1]ATELIER!$A$2:$K$291,11,0)</f>
        <v>10</v>
      </c>
      <c r="B11" t="s">
        <v>330</v>
      </c>
      <c r="C11" t="s">
        <v>28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3">
      <c r="A12" s="12">
        <f>VLOOKUP($C12,[1]ATELIER!$A$2:$K$291,11,0)</f>
        <v>11</v>
      </c>
      <c r="B12" t="s">
        <v>330</v>
      </c>
      <c r="C12" t="s">
        <v>29</v>
      </c>
      <c r="D12" t="s">
        <v>8</v>
      </c>
      <c r="E12">
        <v>24</v>
      </c>
      <c r="F12" s="14" t="s">
        <v>892</v>
      </c>
      <c r="G12" s="14" t="s">
        <v>821</v>
      </c>
      <c r="H12">
        <v>33</v>
      </c>
      <c r="I12" s="14" t="s">
        <v>892</v>
      </c>
      <c r="J12" s="14" t="s">
        <v>821</v>
      </c>
      <c r="K12">
        <v>36</v>
      </c>
      <c r="L12" s="14" t="s">
        <v>892</v>
      </c>
      <c r="M12" s="14" t="s">
        <v>821</v>
      </c>
      <c r="N12">
        <v>42</v>
      </c>
      <c r="O12" s="14" t="s">
        <v>892</v>
      </c>
      <c r="P12" s="14" t="s">
        <v>821</v>
      </c>
      <c r="Q12">
        <v>48</v>
      </c>
      <c r="R12" s="14" t="s">
        <v>892</v>
      </c>
      <c r="S12" s="14" t="s">
        <v>821</v>
      </c>
      <c r="T12">
        <v>54</v>
      </c>
      <c r="U12" s="14" t="s">
        <v>892</v>
      </c>
      <c r="V12" s="14" t="s">
        <v>821</v>
      </c>
      <c r="W12">
        <v>60</v>
      </c>
      <c r="X12" s="14" t="s">
        <v>892</v>
      </c>
      <c r="Y12" s="14" t="s">
        <v>821</v>
      </c>
      <c r="Z12">
        <v>58.199999999999996</v>
      </c>
      <c r="AA12" s="14" t="s">
        <v>892</v>
      </c>
      <c r="AB12" s="14" t="s">
        <v>821</v>
      </c>
      <c r="AC12">
        <v>63</v>
      </c>
      <c r="AD12" s="14" t="s">
        <v>892</v>
      </c>
      <c r="AE12" s="14" t="s">
        <v>821</v>
      </c>
      <c r="AF12">
        <v>72.599999999999994</v>
      </c>
      <c r="AG12" s="14" t="s">
        <v>892</v>
      </c>
      <c r="AH12" s="14" t="s">
        <v>821</v>
      </c>
      <c r="AI12">
        <v>72.599999999999994</v>
      </c>
      <c r="AJ12" s="14" t="s">
        <v>892</v>
      </c>
      <c r="AK12" s="14" t="s">
        <v>821</v>
      </c>
      <c r="AL12">
        <v>76.800000000000011</v>
      </c>
      <c r="AM12" s="14" t="s">
        <v>892</v>
      </c>
      <c r="AN12" s="14" t="s">
        <v>821</v>
      </c>
      <c r="AO12">
        <v>76.800000000000011</v>
      </c>
      <c r="AP12" s="14" t="s">
        <v>892</v>
      </c>
      <c r="AQ12" s="14" t="s">
        <v>821</v>
      </c>
      <c r="AR12">
        <v>82.199999999999989</v>
      </c>
      <c r="AS12" s="14" t="s">
        <v>892</v>
      </c>
      <c r="AT12" s="14" t="s">
        <v>821</v>
      </c>
      <c r="AU12">
        <v>90</v>
      </c>
      <c r="AV12" s="14" t="s">
        <v>892</v>
      </c>
      <c r="AW12" s="14" t="s">
        <v>821</v>
      </c>
      <c r="AX12">
        <v>90</v>
      </c>
      <c r="AY12" s="14" t="s">
        <v>892</v>
      </c>
      <c r="AZ12" s="14" t="s">
        <v>821</v>
      </c>
      <c r="BA12">
        <v>94.199999999999989</v>
      </c>
      <c r="BB12" s="14" t="s">
        <v>892</v>
      </c>
      <c r="BC12" s="14" t="s">
        <v>821</v>
      </c>
      <c r="BD12">
        <v>94.199999999999989</v>
      </c>
      <c r="BE12" s="14" t="s">
        <v>892</v>
      </c>
      <c r="BF12" s="14" t="s">
        <v>821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3">
      <c r="D13" t="s">
        <v>318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3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3">
      <c r="A15" s="12">
        <f>VLOOKUP($C15,[1]CHANTIER!$A$2:$K$291,11,0)</f>
        <v>37</v>
      </c>
      <c r="B15" t="s">
        <v>331</v>
      </c>
      <c r="C15" t="s">
        <v>159</v>
      </c>
      <c r="D15" t="s">
        <v>47</v>
      </c>
      <c r="E15">
        <v>8</v>
      </c>
      <c r="F15" s="14" t="s">
        <v>878</v>
      </c>
      <c r="G15" s="14" t="s">
        <v>821</v>
      </c>
      <c r="H15">
        <v>11</v>
      </c>
      <c r="I15" s="14" t="s">
        <v>878</v>
      </c>
      <c r="J15" s="14" t="s">
        <v>821</v>
      </c>
      <c r="K15">
        <v>12</v>
      </c>
      <c r="L15" s="14" t="s">
        <v>878</v>
      </c>
      <c r="M15" s="14" t="s">
        <v>821</v>
      </c>
      <c r="N15">
        <v>14</v>
      </c>
      <c r="O15" s="14" t="s">
        <v>878</v>
      </c>
      <c r="P15" s="14" t="s">
        <v>821</v>
      </c>
      <c r="Q15">
        <v>16</v>
      </c>
      <c r="R15" s="14" t="s">
        <v>878</v>
      </c>
      <c r="S15" s="14" t="s">
        <v>821</v>
      </c>
      <c r="T15">
        <v>18</v>
      </c>
      <c r="U15" s="14" t="s">
        <v>878</v>
      </c>
      <c r="V15" s="14" t="s">
        <v>821</v>
      </c>
      <c r="W15">
        <v>20</v>
      </c>
      <c r="X15" s="14" t="s">
        <v>878</v>
      </c>
      <c r="Y15" s="14" t="s">
        <v>821</v>
      </c>
      <c r="Z15">
        <v>19.399999999999999</v>
      </c>
      <c r="AA15" s="14" t="s">
        <v>878</v>
      </c>
      <c r="AB15" s="14" t="s">
        <v>821</v>
      </c>
      <c r="AC15">
        <v>21</v>
      </c>
      <c r="AD15" s="14" t="s">
        <v>878</v>
      </c>
      <c r="AE15" s="14" t="s">
        <v>821</v>
      </c>
      <c r="AF15">
        <v>24.2</v>
      </c>
      <c r="AG15" s="14" t="s">
        <v>878</v>
      </c>
      <c r="AH15" s="14" t="s">
        <v>821</v>
      </c>
      <c r="AI15">
        <v>24.2</v>
      </c>
      <c r="AJ15" s="14" t="s">
        <v>878</v>
      </c>
      <c r="AK15" s="14" t="s">
        <v>821</v>
      </c>
      <c r="AL15">
        <v>25.6</v>
      </c>
      <c r="AM15" s="14" t="s">
        <v>878</v>
      </c>
      <c r="AN15" s="14" t="s">
        <v>821</v>
      </c>
      <c r="AO15">
        <v>25.6</v>
      </c>
      <c r="AP15" s="14" t="s">
        <v>878</v>
      </c>
      <c r="AQ15" s="14" t="s">
        <v>821</v>
      </c>
      <c r="AR15">
        <v>27.4</v>
      </c>
      <c r="AS15" s="14" t="s">
        <v>878</v>
      </c>
      <c r="AT15" s="14" t="s">
        <v>821</v>
      </c>
      <c r="AU15">
        <v>30</v>
      </c>
      <c r="AV15" s="14" t="s">
        <v>878</v>
      </c>
      <c r="AW15" s="14" t="s">
        <v>821</v>
      </c>
      <c r="AX15">
        <v>30</v>
      </c>
      <c r="AY15" s="14" t="s">
        <v>878</v>
      </c>
      <c r="AZ15" s="14" t="s">
        <v>821</v>
      </c>
      <c r="BA15">
        <v>31.4</v>
      </c>
      <c r="BB15" s="14" t="s">
        <v>878</v>
      </c>
      <c r="BC15" s="14" t="s">
        <v>821</v>
      </c>
      <c r="BD15">
        <v>31.4</v>
      </c>
      <c r="BE15" s="14" t="s">
        <v>878</v>
      </c>
      <c r="BF15" s="14" t="s">
        <v>821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3">
      <c r="A16" s="12">
        <f>VLOOKUP($C16,[1]CHANTIER!$A$2:$K$291,11,0)</f>
        <v>39</v>
      </c>
      <c r="B16" t="s">
        <v>331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3">
      <c r="A17" s="12">
        <f>VLOOKUP($C17,[1]CHANTIER!$A$2:$K$291,11,0)</f>
        <v>45</v>
      </c>
      <c r="B17" t="s">
        <v>331</v>
      </c>
      <c r="C17" t="s">
        <v>173</v>
      </c>
      <c r="D17" t="s">
        <v>47</v>
      </c>
      <c r="E17">
        <v>8</v>
      </c>
      <c r="F17" s="14" t="s">
        <v>878</v>
      </c>
      <c r="G17" s="14" t="s">
        <v>821</v>
      </c>
      <c r="H17">
        <v>11</v>
      </c>
      <c r="I17" s="14" t="s">
        <v>878</v>
      </c>
      <c r="J17" s="14" t="s">
        <v>821</v>
      </c>
      <c r="K17">
        <v>12</v>
      </c>
      <c r="L17" s="14" t="s">
        <v>878</v>
      </c>
      <c r="M17" s="14" t="s">
        <v>821</v>
      </c>
      <c r="N17">
        <v>14</v>
      </c>
      <c r="O17" s="14" t="s">
        <v>878</v>
      </c>
      <c r="P17" s="14" t="s">
        <v>821</v>
      </c>
      <c r="Q17">
        <v>16</v>
      </c>
      <c r="R17" s="14" t="s">
        <v>878</v>
      </c>
      <c r="S17" s="14" t="s">
        <v>821</v>
      </c>
      <c r="T17">
        <v>18</v>
      </c>
      <c r="U17" s="14" t="s">
        <v>878</v>
      </c>
      <c r="V17" s="14" t="s">
        <v>821</v>
      </c>
      <c r="W17">
        <v>20</v>
      </c>
      <c r="X17" s="14" t="s">
        <v>878</v>
      </c>
      <c r="Y17" s="14" t="s">
        <v>821</v>
      </c>
      <c r="Z17">
        <v>19.399999999999999</v>
      </c>
      <c r="AA17" s="14" t="s">
        <v>878</v>
      </c>
      <c r="AB17" s="14" t="s">
        <v>821</v>
      </c>
      <c r="AC17">
        <v>21</v>
      </c>
      <c r="AD17" s="14" t="s">
        <v>878</v>
      </c>
      <c r="AE17" s="14" t="s">
        <v>821</v>
      </c>
      <c r="AF17">
        <v>24.2</v>
      </c>
      <c r="AG17" s="14" t="s">
        <v>878</v>
      </c>
      <c r="AH17" s="14" t="s">
        <v>821</v>
      </c>
      <c r="AI17">
        <v>24.2</v>
      </c>
      <c r="AJ17" s="14" t="s">
        <v>878</v>
      </c>
      <c r="AK17" s="14" t="s">
        <v>821</v>
      </c>
      <c r="AL17">
        <v>25.6</v>
      </c>
      <c r="AM17" s="14" t="s">
        <v>878</v>
      </c>
      <c r="AN17" s="14" t="s">
        <v>821</v>
      </c>
      <c r="AO17">
        <v>25.6</v>
      </c>
      <c r="AP17" s="14" t="s">
        <v>878</v>
      </c>
      <c r="AQ17" s="14" t="s">
        <v>821</v>
      </c>
      <c r="AR17">
        <v>27.4</v>
      </c>
      <c r="AS17" s="14" t="s">
        <v>878</v>
      </c>
      <c r="AT17" s="14" t="s">
        <v>821</v>
      </c>
      <c r="AU17">
        <v>30</v>
      </c>
      <c r="AV17" s="14" t="s">
        <v>878</v>
      </c>
      <c r="AW17" s="14" t="s">
        <v>821</v>
      </c>
      <c r="AX17">
        <v>30</v>
      </c>
      <c r="AY17" s="14" t="s">
        <v>878</v>
      </c>
      <c r="AZ17" s="14" t="s">
        <v>821</v>
      </c>
      <c r="BA17">
        <v>31.4</v>
      </c>
      <c r="BB17" s="14" t="s">
        <v>878</v>
      </c>
      <c r="BC17" s="14" t="s">
        <v>821</v>
      </c>
      <c r="BD17">
        <v>31.4</v>
      </c>
      <c r="BE17" s="14" t="s">
        <v>878</v>
      </c>
      <c r="BF17" s="14" t="s">
        <v>821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3">
      <c r="A18" s="12"/>
      <c r="D18" t="s">
        <v>318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3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3">
      <c r="A20" s="12">
        <f>VLOOKUP($C20,[1]MINIPELLE!$A$2:$K$291,11,0)</f>
        <v>9</v>
      </c>
      <c r="B20" t="s">
        <v>332</v>
      </c>
      <c r="C20" t="s">
        <v>247</v>
      </c>
      <c r="D20" t="s">
        <v>47</v>
      </c>
      <c r="E20">
        <v>8</v>
      </c>
      <c r="F20" s="14" t="s">
        <v>878</v>
      </c>
      <c r="G20" s="14" t="s">
        <v>821</v>
      </c>
      <c r="H20">
        <v>11</v>
      </c>
      <c r="I20" s="14" t="s">
        <v>878</v>
      </c>
      <c r="J20" s="14" t="s">
        <v>821</v>
      </c>
      <c r="K20">
        <v>12</v>
      </c>
      <c r="L20" s="14" t="s">
        <v>878</v>
      </c>
      <c r="M20" s="14" t="s">
        <v>821</v>
      </c>
      <c r="N20">
        <v>14</v>
      </c>
      <c r="O20" s="14" t="s">
        <v>878</v>
      </c>
      <c r="P20" s="14" t="s">
        <v>821</v>
      </c>
      <c r="Q20">
        <v>16</v>
      </c>
      <c r="R20" s="14" t="s">
        <v>878</v>
      </c>
      <c r="S20" s="14" t="s">
        <v>821</v>
      </c>
      <c r="T20">
        <v>18</v>
      </c>
      <c r="U20" s="14" t="s">
        <v>878</v>
      </c>
      <c r="V20" s="14" t="s">
        <v>821</v>
      </c>
      <c r="W20">
        <v>20</v>
      </c>
      <c r="X20" s="14" t="s">
        <v>878</v>
      </c>
      <c r="Y20" s="14" t="s">
        <v>821</v>
      </c>
      <c r="Z20">
        <v>19.399999999999999</v>
      </c>
      <c r="AA20" s="14" t="s">
        <v>878</v>
      </c>
      <c r="AB20" s="14" t="s">
        <v>821</v>
      </c>
      <c r="AC20">
        <v>21</v>
      </c>
      <c r="AD20" s="14" t="s">
        <v>878</v>
      </c>
      <c r="AE20" s="14" t="s">
        <v>821</v>
      </c>
      <c r="AF20">
        <v>24.2</v>
      </c>
      <c r="AG20" s="14" t="s">
        <v>878</v>
      </c>
      <c r="AH20" s="14" t="s">
        <v>821</v>
      </c>
      <c r="AI20">
        <v>24.2</v>
      </c>
      <c r="AJ20" s="14" t="s">
        <v>878</v>
      </c>
      <c r="AK20" s="14" t="s">
        <v>821</v>
      </c>
      <c r="AL20">
        <v>25.6</v>
      </c>
      <c r="AM20" s="14" t="s">
        <v>878</v>
      </c>
      <c r="AN20" s="14" t="s">
        <v>821</v>
      </c>
      <c r="AO20">
        <v>25.6</v>
      </c>
      <c r="AP20" s="14" t="s">
        <v>878</v>
      </c>
      <c r="AQ20" s="14" t="s">
        <v>821</v>
      </c>
      <c r="AR20">
        <v>27.4</v>
      </c>
      <c r="AS20" s="14" t="s">
        <v>878</v>
      </c>
      <c r="AT20" s="14" t="s">
        <v>821</v>
      </c>
      <c r="AU20">
        <v>30</v>
      </c>
      <c r="AV20" s="14" t="s">
        <v>878</v>
      </c>
      <c r="AW20" s="14" t="s">
        <v>821</v>
      </c>
      <c r="AX20">
        <v>30</v>
      </c>
      <c r="AY20" s="14" t="s">
        <v>878</v>
      </c>
      <c r="AZ20" s="14" t="s">
        <v>821</v>
      </c>
      <c r="BA20">
        <v>31.4</v>
      </c>
      <c r="BB20" s="14" t="s">
        <v>878</v>
      </c>
      <c r="BC20" s="14" t="s">
        <v>821</v>
      </c>
      <c r="BD20">
        <v>31.4</v>
      </c>
      <c r="BE20" s="14" t="s">
        <v>878</v>
      </c>
      <c r="BF20" s="14" t="s">
        <v>821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3">
      <c r="A21" s="12">
        <f>VLOOKUP($C21,[1]MINIPELLE!$A$2:$K$291,11,0)</f>
        <v>13</v>
      </c>
      <c r="B21" t="s">
        <v>332</v>
      </c>
      <c r="C21" t="s">
        <v>182</v>
      </c>
      <c r="D21" t="s">
        <v>183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H23"/>
  <sheetViews>
    <sheetView workbookViewId="0">
      <selection activeCell="C4" sqref="C4:D21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779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 t="e">
        <f>VLOOKUP($C4,[1]ATELIER!$A$2:$K$291,11,0)</f>
        <v>#N/A</v>
      </c>
      <c r="B4" t="s">
        <v>327</v>
      </c>
      <c r="C4" t="s">
        <v>376</v>
      </c>
      <c r="D4" t="s">
        <v>47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3">
      <c r="A5" s="12" t="e">
        <f>VLOOKUP($C5,[1]CHANTIER!$A$2:$K$291,11,0)</f>
        <v>#N/A</v>
      </c>
      <c r="B5" t="s">
        <v>327</v>
      </c>
      <c r="C5" t="s">
        <v>510</v>
      </c>
      <c r="D5" t="s">
        <v>47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3">
      <c r="A6" s="12" t="e">
        <f>VLOOKUP($C6,[1]MINIPELLE!$A$2:$K$291,11,0)</f>
        <v>#N/A</v>
      </c>
      <c r="B6" t="s">
        <v>332</v>
      </c>
      <c r="C6" t="s">
        <v>377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3">
      <c r="C7" t="s">
        <v>378</v>
      </c>
      <c r="D7" t="s">
        <v>8</v>
      </c>
      <c r="BH7"/>
      <c r="BI7"/>
      <c r="BK7"/>
      <c r="BL7"/>
    </row>
    <row r="8" spans="1:112" x14ac:dyDescent="0.3">
      <c r="D8" t="s">
        <v>318</v>
      </c>
      <c r="BH8"/>
      <c r="BI8"/>
      <c r="BK8"/>
      <c r="BL8"/>
    </row>
    <row r="9" spans="1:112" x14ac:dyDescent="0.3">
      <c r="C9" t="s">
        <v>895</v>
      </c>
      <c r="D9" t="s">
        <v>896</v>
      </c>
      <c r="BH9"/>
      <c r="BI9"/>
      <c r="BK9"/>
      <c r="BL9"/>
    </row>
    <row r="10" spans="1:112" x14ac:dyDescent="0.3">
      <c r="C10" t="s">
        <v>35</v>
      </c>
      <c r="D10" t="s">
        <v>8</v>
      </c>
      <c r="BH10"/>
      <c r="BI10"/>
      <c r="BK10"/>
      <c r="BL10"/>
    </row>
    <row r="11" spans="1:112" x14ac:dyDescent="0.3">
      <c r="C11" t="s">
        <v>28</v>
      </c>
      <c r="D11" t="s">
        <v>8</v>
      </c>
      <c r="BH11"/>
      <c r="BI11"/>
      <c r="BK11"/>
      <c r="BL11"/>
    </row>
    <row r="12" spans="1:112" x14ac:dyDescent="0.3">
      <c r="C12" t="s">
        <v>29</v>
      </c>
      <c r="D12" t="s">
        <v>8</v>
      </c>
      <c r="BH12"/>
      <c r="BI12"/>
      <c r="BK12"/>
      <c r="BL12"/>
    </row>
    <row r="13" spans="1:112" x14ac:dyDescent="0.3">
      <c r="D13" t="s">
        <v>318</v>
      </c>
      <c r="BH13"/>
      <c r="BI13"/>
      <c r="BK13"/>
      <c r="BL13"/>
    </row>
    <row r="14" spans="1:112" x14ac:dyDescent="0.3">
      <c r="C14" t="s">
        <v>897</v>
      </c>
      <c r="D14" t="s">
        <v>898</v>
      </c>
      <c r="BH14"/>
      <c r="BI14"/>
      <c r="BK14"/>
      <c r="BL14"/>
    </row>
    <row r="15" spans="1:112" x14ac:dyDescent="0.3">
      <c r="C15" t="s">
        <v>159</v>
      </c>
      <c r="D15" t="s">
        <v>47</v>
      </c>
      <c r="BH15"/>
      <c r="BI15"/>
      <c r="BK15"/>
      <c r="BL15"/>
    </row>
    <row r="16" spans="1:112" x14ac:dyDescent="0.3">
      <c r="C16" t="s">
        <v>161</v>
      </c>
      <c r="D16" t="s">
        <v>47</v>
      </c>
      <c r="BH16"/>
      <c r="BI16"/>
      <c r="BK16"/>
      <c r="BL16"/>
    </row>
    <row r="17" spans="3:64" x14ac:dyDescent="0.3">
      <c r="C17" t="s">
        <v>173</v>
      </c>
      <c r="D17" t="s">
        <v>47</v>
      </c>
      <c r="BH17"/>
      <c r="BI17"/>
      <c r="BK17"/>
      <c r="BL17"/>
    </row>
    <row r="18" spans="3:64" x14ac:dyDescent="0.3">
      <c r="D18" t="s">
        <v>318</v>
      </c>
      <c r="BH18"/>
      <c r="BI18"/>
      <c r="BK18"/>
      <c r="BL18"/>
    </row>
    <row r="19" spans="3:64" x14ac:dyDescent="0.3">
      <c r="C19" t="s">
        <v>897</v>
      </c>
      <c r="D19" t="s">
        <v>898</v>
      </c>
      <c r="BH19"/>
      <c r="BI19"/>
      <c r="BK19"/>
      <c r="BL19"/>
    </row>
    <row r="20" spans="3:64" x14ac:dyDescent="0.3">
      <c r="C20" t="s">
        <v>247</v>
      </c>
      <c r="D20" t="s">
        <v>47</v>
      </c>
      <c r="BH20"/>
      <c r="BI20"/>
      <c r="BK20"/>
      <c r="BL20"/>
    </row>
    <row r="21" spans="3:64" x14ac:dyDescent="0.3">
      <c r="C21" t="s">
        <v>182</v>
      </c>
      <c r="D21" t="s">
        <v>183</v>
      </c>
      <c r="BH21"/>
      <c r="BI21"/>
      <c r="BK21"/>
      <c r="BL21"/>
    </row>
    <row r="22" spans="3:64" x14ac:dyDescent="0.3">
      <c r="BH22"/>
      <c r="BI22"/>
      <c r="BK22"/>
      <c r="BL22"/>
    </row>
    <row r="23" spans="3:64" x14ac:dyDescent="0.3">
      <c r="BH23"/>
      <c r="BI23"/>
      <c r="BK23"/>
      <c r="BL2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H23"/>
  <sheetViews>
    <sheetView workbookViewId="0">
      <selection activeCell="A6" sqref="A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875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VLOOKUP($C4,[1]ATELIER!$A$2:$K$291,11,0)</f>
        <v>2</v>
      </c>
      <c r="B4" t="s">
        <v>330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3">
      <c r="A5" s="12">
        <f>VLOOKUP($C5,[1]CHANTIER!$A$2:$K$291,11,0)</f>
        <v>58</v>
      </c>
      <c r="B5" t="s">
        <v>331</v>
      </c>
      <c r="C5" t="s">
        <v>199</v>
      </c>
      <c r="D5" t="s">
        <v>23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3">
      <c r="A6" s="12">
        <f>VLOOKUP($C6,[1]MINIPELLE!$A$2:$K$291,11,0)</f>
        <v>24</v>
      </c>
      <c r="B6" t="s">
        <v>332</v>
      </c>
      <c r="C6" t="s">
        <v>263</v>
      </c>
      <c r="D6" t="s">
        <v>264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3">
      <c r="BH7"/>
      <c r="BI7"/>
      <c r="BK7"/>
      <c r="BL7"/>
    </row>
    <row r="8" spans="1:112" x14ac:dyDescent="0.3">
      <c r="BH8"/>
      <c r="BI8"/>
      <c r="BK8"/>
      <c r="BL8"/>
    </row>
    <row r="9" spans="1:112" x14ac:dyDescent="0.3">
      <c r="BH9"/>
      <c r="BI9"/>
      <c r="BK9"/>
      <c r="BL9"/>
    </row>
    <row r="10" spans="1:112" x14ac:dyDescent="0.3">
      <c r="BH10"/>
      <c r="BI10"/>
      <c r="BK10"/>
      <c r="BL10"/>
    </row>
    <row r="11" spans="1:112" x14ac:dyDescent="0.3"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H13"/>
      <c r="BI13"/>
      <c r="BK13"/>
      <c r="BL13"/>
    </row>
    <row r="14" spans="1:112" x14ac:dyDescent="0.3"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H29"/>
  <sheetViews>
    <sheetView topLeftCell="A14" workbookViewId="0">
      <selection activeCell="I31" sqref="I31"/>
    </sheetView>
  </sheetViews>
  <sheetFormatPr baseColWidth="10" defaultRowHeight="14.4" x14ac:dyDescent="0.3"/>
  <cols>
    <col min="5" max="5" width="4.44140625" customWidth="1"/>
    <col min="6" max="6" width="32.44140625" style="14" customWidth="1"/>
    <col min="7" max="7" width="4.44140625" style="14" customWidth="1"/>
    <col min="8" max="8" width="4.44140625" customWidth="1"/>
    <col min="9" max="9" width="19.88671875" style="14" customWidth="1"/>
    <col min="10" max="10" width="4.44140625" style="14" customWidth="1"/>
    <col min="11" max="11" width="4.44140625" customWidth="1"/>
    <col min="12" max="12" width="21.5546875" style="14" customWidth="1"/>
    <col min="13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61" customWidth="1"/>
    <col min="23" max="23" width="4.44140625" customWidth="1"/>
    <col min="24" max="25" width="4.44140625" style="61" customWidth="1"/>
    <col min="26" max="26" width="4.44140625" customWidth="1"/>
    <col min="27" max="28" width="4.44140625" style="61" customWidth="1"/>
    <col min="29" max="29" width="4.44140625" customWidth="1"/>
    <col min="30" max="31" width="4.44140625" style="61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828</v>
      </c>
      <c r="H1" t="s">
        <v>829</v>
      </c>
      <c r="K1" t="s">
        <v>830</v>
      </c>
      <c r="N1" t="s">
        <v>831</v>
      </c>
      <c r="Q1" t="s">
        <v>832</v>
      </c>
      <c r="T1" s="58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274</v>
      </c>
      <c r="D2" t="s">
        <v>275</v>
      </c>
      <c r="E2" t="s">
        <v>774</v>
      </c>
      <c r="F2" s="14" t="s">
        <v>1288</v>
      </c>
      <c r="H2" t="s">
        <v>775</v>
      </c>
      <c r="I2" s="14" t="s">
        <v>1289</v>
      </c>
      <c r="K2" t="s">
        <v>776</v>
      </c>
      <c r="L2" s="14" t="s">
        <v>1290</v>
      </c>
      <c r="N2" t="s">
        <v>777</v>
      </c>
      <c r="Q2" t="s">
        <v>778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F3" s="14" t="s">
        <v>815</v>
      </c>
      <c r="G3" s="14" t="s">
        <v>816</v>
      </c>
      <c r="H3" t="s">
        <v>277</v>
      </c>
      <c r="K3" t="s">
        <v>277</v>
      </c>
      <c r="L3" s="14" t="s">
        <v>815</v>
      </c>
      <c r="M3" s="14" t="s">
        <v>816</v>
      </c>
      <c r="N3" t="s">
        <v>277</v>
      </c>
    </row>
    <row r="4" spans="1:112" x14ac:dyDescent="0.3">
      <c r="A4" s="12">
        <f>VLOOKUP($C4,[1]MATIERES!$A$2:$K$379,11,0)</f>
        <v>59</v>
      </c>
      <c r="B4" t="s">
        <v>327</v>
      </c>
      <c r="C4" t="s">
        <v>436</v>
      </c>
      <c r="D4" t="s">
        <v>47</v>
      </c>
      <c r="I4" s="14" t="s">
        <v>833</v>
      </c>
      <c r="J4" s="14" t="s">
        <v>821</v>
      </c>
      <c r="T4" s="58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58"/>
      <c r="V4" s="58"/>
      <c r="W4" s="58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58"/>
      <c r="Y4" s="58"/>
      <c r="Z4" s="58" t="str">
        <f t="shared" si="0"/>
        <v/>
      </c>
      <c r="AA4" s="58" t="str">
        <f t="shared" si="0"/>
        <v/>
      </c>
      <c r="AB4" s="58" t="str">
        <f t="shared" si="0"/>
        <v/>
      </c>
      <c r="AC4" s="58" t="str">
        <f t="shared" si="0"/>
        <v/>
      </c>
      <c r="AF4" s="58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3">
      <c r="A5" s="12">
        <f>VLOOKUP($C5,[1]MATIERES!$A$2:$K$379,11,0)</f>
        <v>63</v>
      </c>
      <c r="B5" t="s">
        <v>327</v>
      </c>
      <c r="C5" t="s">
        <v>439</v>
      </c>
      <c r="D5" t="s">
        <v>120</v>
      </c>
      <c r="I5" s="14" t="s">
        <v>1291</v>
      </c>
      <c r="J5" s="14" t="s">
        <v>821</v>
      </c>
      <c r="T5" s="58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58"/>
      <c r="V5" s="58"/>
      <c r="W5" s="58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58"/>
      <c r="Y5" s="58"/>
      <c r="Z5" s="58" t="str">
        <f t="shared" si="0"/>
        <v/>
      </c>
      <c r="AA5" s="58" t="str">
        <f t="shared" si="0"/>
        <v/>
      </c>
      <c r="AB5" s="58" t="str">
        <f t="shared" si="0"/>
        <v/>
      </c>
      <c r="AC5" s="58" t="str">
        <f t="shared" si="0"/>
        <v/>
      </c>
      <c r="AF5" s="58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3">
      <c r="A6" s="12">
        <f>VLOOKUP($C6,[1]MATIERES!$A$2:$K$379,11,0)</f>
        <v>62</v>
      </c>
      <c r="B6" t="s">
        <v>327</v>
      </c>
      <c r="C6" t="s">
        <v>381</v>
      </c>
      <c r="D6" t="s">
        <v>47</v>
      </c>
      <c r="I6" s="14" t="s">
        <v>1292</v>
      </c>
      <c r="T6" s="58" t="str">
        <f t="shared" si="2"/>
        <v/>
      </c>
      <c r="U6" s="58"/>
      <c r="V6" s="58"/>
      <c r="W6" s="58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58"/>
      <c r="Y6" s="58"/>
      <c r="Z6" s="58" t="str">
        <f t="shared" si="0"/>
        <v/>
      </c>
      <c r="AA6" s="58" t="str">
        <f t="shared" si="0"/>
        <v/>
      </c>
      <c r="AB6" s="58" t="str">
        <f t="shared" si="0"/>
        <v/>
      </c>
      <c r="AC6" s="58" t="str">
        <f t="shared" si="0"/>
        <v/>
      </c>
      <c r="AF6" s="58" t="str">
        <f t="shared" si="3"/>
        <v/>
      </c>
      <c r="BH6"/>
      <c r="BI6"/>
      <c r="BK6"/>
      <c r="BL6"/>
    </row>
    <row r="7" spans="1:112" x14ac:dyDescent="0.3">
      <c r="A7" s="12">
        <f>VLOOKUP($C7,[1]MATIERES!$A$2:$K$379,11,0)</f>
        <v>301</v>
      </c>
      <c r="B7" t="s">
        <v>327</v>
      </c>
      <c r="C7" t="s">
        <v>370</v>
      </c>
      <c r="D7" t="s">
        <v>8</v>
      </c>
      <c r="I7" s="14" t="s">
        <v>1293</v>
      </c>
      <c r="T7" s="58" t="str">
        <f t="shared" si="2"/>
        <v/>
      </c>
      <c r="U7" s="58"/>
      <c r="V7" s="58"/>
      <c r="W7" s="58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58"/>
      <c r="Y7" s="58"/>
      <c r="Z7" s="58" t="str">
        <f t="shared" si="0"/>
        <v/>
      </c>
      <c r="AA7" s="58" t="str">
        <f t="shared" si="0"/>
        <v/>
      </c>
      <c r="AB7" s="58" t="str">
        <f t="shared" si="0"/>
        <v/>
      </c>
      <c r="AC7" s="58" t="str">
        <f t="shared" si="0"/>
        <v/>
      </c>
      <c r="AF7" s="58" t="str">
        <f t="shared" si="3"/>
        <v/>
      </c>
      <c r="BH7"/>
      <c r="BI7"/>
      <c r="BK7"/>
      <c r="BL7"/>
    </row>
    <row r="8" spans="1:112" x14ac:dyDescent="0.3">
      <c r="A8" s="12">
        <f>VLOOKUP($C8,[1]MATIERES!$A$2:$K$379,11,0)</f>
        <v>300</v>
      </c>
      <c r="B8" t="s">
        <v>327</v>
      </c>
      <c r="C8" t="s">
        <v>377</v>
      </c>
      <c r="D8" t="s">
        <v>8</v>
      </c>
      <c r="I8" s="14">
        <v>12</v>
      </c>
      <c r="T8" s="58" t="str">
        <f t="shared" si="2"/>
        <v/>
      </c>
      <c r="U8" s="58"/>
      <c r="V8" s="58"/>
      <c r="W8" s="58" t="str">
        <f t="shared" si="0"/>
        <v xml:space="preserve">INSERT INTO SC_SystemeProduits(RefDimension,NomSysteme,typePresta,ligne,Quantite,formule,cte1,DateModif) values (null,'HAB2','MATIERE',300,null,'12',null,now());
</v>
      </c>
      <c r="X8" s="58"/>
      <c r="Y8" s="58"/>
      <c r="Z8" s="58" t="str">
        <f t="shared" si="0"/>
        <v/>
      </c>
      <c r="AA8" s="58" t="str">
        <f t="shared" si="0"/>
        <v/>
      </c>
      <c r="AB8" s="58" t="str">
        <f t="shared" si="0"/>
        <v/>
      </c>
      <c r="AC8" s="58" t="str">
        <f t="shared" si="0"/>
        <v/>
      </c>
      <c r="AF8" s="58" t="str">
        <f t="shared" si="3"/>
        <v/>
      </c>
      <c r="BH8"/>
      <c r="BI8"/>
      <c r="BK8"/>
      <c r="BL8"/>
    </row>
    <row r="9" spans="1:112" x14ac:dyDescent="0.3">
      <c r="A9" s="12">
        <f>VLOOKUP($C9,[1]MATIERES!$A$2:$K$379,11,0)</f>
        <v>298</v>
      </c>
      <c r="B9" t="s">
        <v>327</v>
      </c>
      <c r="C9" t="s">
        <v>702</v>
      </c>
      <c r="D9" t="s">
        <v>8</v>
      </c>
      <c r="I9" s="14" t="s">
        <v>1294</v>
      </c>
      <c r="J9" s="14" t="s">
        <v>821</v>
      </c>
      <c r="T9" s="58" t="str">
        <f t="shared" si="2"/>
        <v/>
      </c>
      <c r="U9" s="58"/>
      <c r="V9" s="58"/>
      <c r="W9" s="58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58"/>
      <c r="Y9" s="58"/>
      <c r="Z9" s="58" t="str">
        <f t="shared" si="0"/>
        <v/>
      </c>
      <c r="AA9" s="58" t="str">
        <f t="shared" si="0"/>
        <v/>
      </c>
      <c r="AB9" s="58" t="str">
        <f t="shared" si="0"/>
        <v/>
      </c>
      <c r="AC9" s="58" t="str">
        <f t="shared" si="0"/>
        <v/>
      </c>
      <c r="AF9" s="58" t="str">
        <f t="shared" si="3"/>
        <v/>
      </c>
      <c r="BH9"/>
      <c r="BI9"/>
      <c r="BK9"/>
      <c r="BL9"/>
    </row>
    <row r="10" spans="1:112" x14ac:dyDescent="0.3">
      <c r="A10" s="12">
        <f>VLOOKUP($C10,[1]MATIERES!$A$2:$K$379,11,0)</f>
        <v>60</v>
      </c>
      <c r="B10" t="s">
        <v>327</v>
      </c>
      <c r="C10" t="s">
        <v>368</v>
      </c>
      <c r="D10" t="s">
        <v>47</v>
      </c>
      <c r="T10" s="58" t="str">
        <f t="shared" si="2"/>
        <v/>
      </c>
      <c r="U10" s="58"/>
      <c r="V10" s="58"/>
      <c r="W10" s="58" t="str">
        <f t="shared" si="0"/>
        <v/>
      </c>
      <c r="X10" s="58"/>
      <c r="Y10" s="58"/>
      <c r="Z10" s="58" t="str">
        <f t="shared" si="0"/>
        <v/>
      </c>
      <c r="AA10" s="58" t="str">
        <f t="shared" si="0"/>
        <v/>
      </c>
      <c r="AB10" s="58" t="str">
        <f t="shared" si="0"/>
        <v/>
      </c>
      <c r="AC10" s="58" t="str">
        <f t="shared" si="0"/>
        <v/>
      </c>
      <c r="AF10" s="58" t="str">
        <f t="shared" si="3"/>
        <v/>
      </c>
      <c r="BH10"/>
      <c r="BI10"/>
      <c r="BK10"/>
      <c r="BL10"/>
    </row>
    <row r="11" spans="1:112" x14ac:dyDescent="0.3">
      <c r="A11" s="12">
        <f>VLOOKUP($C11,[1]MATIERES!$A$2:$K$379,11,0)</f>
        <v>299</v>
      </c>
      <c r="B11" t="s">
        <v>327</v>
      </c>
      <c r="C11" t="s">
        <v>369</v>
      </c>
      <c r="D11" t="s">
        <v>8</v>
      </c>
      <c r="T11" s="58" t="str">
        <f t="shared" si="2"/>
        <v/>
      </c>
      <c r="U11" s="58"/>
      <c r="V11" s="58"/>
      <c r="W11" s="58" t="str">
        <f t="shared" si="0"/>
        <v/>
      </c>
      <c r="X11" s="58"/>
      <c r="Y11" s="58"/>
      <c r="Z11" s="58" t="str">
        <f t="shared" si="0"/>
        <v/>
      </c>
      <c r="AA11" s="58" t="str">
        <f t="shared" si="0"/>
        <v/>
      </c>
      <c r="AB11" s="58" t="str">
        <f t="shared" si="0"/>
        <v/>
      </c>
      <c r="AC11" s="58" t="str">
        <f t="shared" si="0"/>
        <v/>
      </c>
      <c r="AF11" s="58" t="str">
        <f t="shared" si="3"/>
        <v/>
      </c>
      <c r="BH11"/>
      <c r="BI11"/>
      <c r="BK11"/>
      <c r="BL11"/>
    </row>
    <row r="12" spans="1:112" x14ac:dyDescent="0.3">
      <c r="A12" s="12">
        <f>VLOOKUP($C12,[1]MATIERES!$A$2:$K$379,11,0)</f>
        <v>82</v>
      </c>
      <c r="B12" t="s">
        <v>327</v>
      </c>
      <c r="C12" t="s">
        <v>372</v>
      </c>
      <c r="D12" t="s">
        <v>8</v>
      </c>
      <c r="T12" s="58" t="str">
        <f t="shared" si="2"/>
        <v/>
      </c>
      <c r="U12" s="58"/>
      <c r="V12" s="58"/>
      <c r="W12" s="58" t="str">
        <f t="shared" si="0"/>
        <v/>
      </c>
      <c r="X12" s="58"/>
      <c r="Y12" s="58"/>
      <c r="Z12" s="58" t="str">
        <f t="shared" si="0"/>
        <v/>
      </c>
      <c r="AA12" s="58" t="str">
        <f t="shared" si="0"/>
        <v/>
      </c>
      <c r="AB12" s="58" t="str">
        <f t="shared" si="0"/>
        <v/>
      </c>
      <c r="AC12" s="58" t="str">
        <f t="shared" si="0"/>
        <v/>
      </c>
      <c r="AF12" s="58" t="str">
        <f t="shared" si="3"/>
        <v/>
      </c>
      <c r="BH12"/>
      <c r="BI12"/>
      <c r="BK12"/>
      <c r="BL12"/>
    </row>
    <row r="13" spans="1:112" x14ac:dyDescent="0.3">
      <c r="A13" s="12">
        <f>VLOOKUP($C13,[1]MATIERES!$A$2:$K$379,11,0)</f>
        <v>374</v>
      </c>
      <c r="B13" t="s">
        <v>327</v>
      </c>
      <c r="C13" t="s">
        <v>309</v>
      </c>
      <c r="D13" t="s">
        <v>317</v>
      </c>
      <c r="T13" s="58" t="str">
        <f t="shared" si="2"/>
        <v/>
      </c>
      <c r="U13" s="58"/>
      <c r="V13" s="58"/>
      <c r="W13" s="58" t="str">
        <f t="shared" si="0"/>
        <v/>
      </c>
      <c r="X13" s="58"/>
      <c r="Y13" s="58"/>
      <c r="Z13" s="58" t="str">
        <f t="shared" si="0"/>
        <v/>
      </c>
      <c r="AA13" s="58" t="str">
        <f t="shared" si="0"/>
        <v/>
      </c>
      <c r="AB13" s="58" t="str">
        <f t="shared" si="0"/>
        <v/>
      </c>
      <c r="AC13" s="58" t="str">
        <f t="shared" si="0"/>
        <v/>
      </c>
      <c r="AF13" s="58" t="str">
        <f t="shared" si="3"/>
        <v/>
      </c>
      <c r="BH13"/>
      <c r="BI13"/>
      <c r="BK13"/>
      <c r="BL13"/>
    </row>
    <row r="14" spans="1:112" x14ac:dyDescent="0.3">
      <c r="T14" s="58" t="str">
        <f t="shared" si="2"/>
        <v/>
      </c>
      <c r="U14" s="58"/>
      <c r="V14" s="58"/>
      <c r="W14" s="58" t="str">
        <f t="shared" si="0"/>
        <v/>
      </c>
      <c r="X14" s="58"/>
      <c r="Y14" s="58"/>
      <c r="Z14" s="58" t="str">
        <f t="shared" si="0"/>
        <v/>
      </c>
      <c r="AA14" s="58" t="str">
        <f t="shared" si="0"/>
        <v/>
      </c>
      <c r="AB14" s="58" t="str">
        <f t="shared" si="0"/>
        <v/>
      </c>
      <c r="AC14" s="58" t="str">
        <f t="shared" si="0"/>
        <v/>
      </c>
      <c r="AF14" s="58" t="str">
        <f t="shared" si="3"/>
        <v/>
      </c>
      <c r="BH14"/>
      <c r="BI14"/>
      <c r="BK14"/>
      <c r="BL14"/>
    </row>
    <row r="15" spans="1:112" x14ac:dyDescent="0.3">
      <c r="T15" s="58" t="str">
        <f t="shared" si="2"/>
        <v/>
      </c>
      <c r="U15" s="58"/>
      <c r="V15" s="58"/>
      <c r="W15" s="58" t="str">
        <f t="shared" si="0"/>
        <v/>
      </c>
      <c r="X15" s="58"/>
      <c r="Y15" s="58"/>
      <c r="Z15" s="58" t="str">
        <f t="shared" si="0"/>
        <v/>
      </c>
      <c r="AA15" s="58" t="str">
        <f t="shared" si="0"/>
        <v/>
      </c>
      <c r="AB15" s="58" t="str">
        <f t="shared" si="0"/>
        <v/>
      </c>
      <c r="AC15" s="58" t="str">
        <f t="shared" si="0"/>
        <v/>
      </c>
      <c r="AF15" s="58" t="str">
        <f t="shared" si="3"/>
        <v/>
      </c>
      <c r="BH15"/>
      <c r="BI15"/>
      <c r="BK15"/>
      <c r="BL15"/>
    </row>
    <row r="16" spans="1:112" x14ac:dyDescent="0.3">
      <c r="T16" s="58" t="str">
        <f t="shared" si="2"/>
        <v/>
      </c>
      <c r="U16" s="58"/>
      <c r="V16" s="58"/>
      <c r="W16" s="58" t="str">
        <f t="shared" si="0"/>
        <v/>
      </c>
      <c r="X16" s="58"/>
      <c r="Y16" s="58"/>
      <c r="Z16" s="58" t="str">
        <f t="shared" si="0"/>
        <v/>
      </c>
      <c r="AA16" s="58" t="str">
        <f t="shared" si="0"/>
        <v/>
      </c>
      <c r="AB16" s="58" t="str">
        <f t="shared" si="0"/>
        <v/>
      </c>
      <c r="AC16" s="58" t="str">
        <f t="shared" si="0"/>
        <v/>
      </c>
      <c r="AF16" s="58" t="str">
        <f t="shared" si="3"/>
        <v/>
      </c>
      <c r="BH16"/>
      <c r="BI16"/>
      <c r="BK16"/>
      <c r="BL16"/>
    </row>
    <row r="17" spans="1:64" x14ac:dyDescent="0.3">
      <c r="A17" s="12">
        <f>VLOOKUP($C17,[1]ATELIER!$A$2:$K$291,11,0)</f>
        <v>14</v>
      </c>
      <c r="B17" t="s">
        <v>330</v>
      </c>
      <c r="C17" t="s">
        <v>35</v>
      </c>
      <c r="D17" t="s">
        <v>8</v>
      </c>
      <c r="I17" s="14" t="s">
        <v>833</v>
      </c>
      <c r="J17" s="14" t="s">
        <v>821</v>
      </c>
      <c r="T17" s="58" t="str">
        <f t="shared" si="2"/>
        <v/>
      </c>
      <c r="U17" s="58"/>
      <c r="V17" s="58"/>
      <c r="W17" s="58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58"/>
      <c r="Y17" s="58"/>
      <c r="Z17" s="58" t="str">
        <f t="shared" si="0"/>
        <v/>
      </c>
      <c r="AA17" s="58" t="str">
        <f t="shared" si="0"/>
        <v/>
      </c>
      <c r="AB17" s="58" t="str">
        <f t="shared" si="0"/>
        <v/>
      </c>
      <c r="AC17" s="58" t="str">
        <f t="shared" si="0"/>
        <v/>
      </c>
      <c r="AF17" s="58" t="str">
        <f t="shared" si="3"/>
        <v/>
      </c>
      <c r="BH17"/>
      <c r="BI17"/>
      <c r="BK17"/>
      <c r="BL17"/>
    </row>
    <row r="18" spans="1:64" x14ac:dyDescent="0.3">
      <c r="A18" s="12">
        <f>VLOOKUP($C18,[1]ATELIER!$A$2:$K$291,11,0)</f>
        <v>12</v>
      </c>
      <c r="B18" t="s">
        <v>330</v>
      </c>
      <c r="C18" t="s">
        <v>32</v>
      </c>
      <c r="D18" t="s">
        <v>8</v>
      </c>
      <c r="T18" s="58" t="str">
        <f t="shared" si="2"/>
        <v/>
      </c>
      <c r="U18" s="58"/>
      <c r="V18" s="58"/>
      <c r="W18" s="58" t="str">
        <f t="shared" si="0"/>
        <v/>
      </c>
      <c r="X18" s="58"/>
      <c r="Y18" s="58"/>
      <c r="Z18" s="58" t="str">
        <f t="shared" si="0"/>
        <v/>
      </c>
      <c r="AA18" s="58" t="str">
        <f t="shared" si="0"/>
        <v/>
      </c>
      <c r="AB18" s="58" t="str">
        <f t="shared" si="0"/>
        <v/>
      </c>
      <c r="AC18" s="58" t="str">
        <f t="shared" si="0"/>
        <v/>
      </c>
      <c r="AF18" s="58" t="str">
        <f t="shared" si="3"/>
        <v/>
      </c>
      <c r="BH18"/>
      <c r="BI18"/>
      <c r="BK18"/>
      <c r="BL18"/>
    </row>
    <row r="19" spans="1:64" x14ac:dyDescent="0.3">
      <c r="A19" s="12">
        <f>VLOOKUP($C19,[1]ATELIER!$A$2:$K$291,11,0)</f>
        <v>16</v>
      </c>
      <c r="B19" t="s">
        <v>330</v>
      </c>
      <c r="C19" t="s">
        <v>37</v>
      </c>
      <c r="D19" t="s">
        <v>8</v>
      </c>
      <c r="T19" s="58" t="str">
        <f t="shared" si="2"/>
        <v/>
      </c>
      <c r="U19" s="58"/>
      <c r="V19" s="58"/>
      <c r="W19" s="58" t="str">
        <f t="shared" si="0"/>
        <v/>
      </c>
      <c r="X19" s="58"/>
      <c r="Y19" s="58"/>
      <c r="Z19" s="58" t="str">
        <f t="shared" si="0"/>
        <v/>
      </c>
      <c r="AA19" s="58" t="str">
        <f t="shared" si="0"/>
        <v/>
      </c>
      <c r="AB19" s="58" t="str">
        <f t="shared" si="0"/>
        <v/>
      </c>
      <c r="AC19" s="58" t="str">
        <f t="shared" si="0"/>
        <v/>
      </c>
      <c r="AF19" s="58" t="str">
        <f t="shared" si="3"/>
        <v/>
      </c>
      <c r="BH19"/>
      <c r="BI19"/>
      <c r="BK19"/>
      <c r="BL19"/>
    </row>
    <row r="20" spans="1:64" x14ac:dyDescent="0.3">
      <c r="T20" s="58" t="str">
        <f t="shared" si="2"/>
        <v/>
      </c>
      <c r="U20" s="58"/>
      <c r="V20" s="58"/>
      <c r="W20" s="58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58"/>
      <c r="Y20" s="58"/>
      <c r="Z20" s="58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58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58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58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58" t="str">
        <f t="shared" si="3"/>
        <v/>
      </c>
      <c r="BH20"/>
      <c r="BI20"/>
      <c r="BK20"/>
      <c r="BL20"/>
    </row>
    <row r="21" spans="1:64" x14ac:dyDescent="0.3">
      <c r="T21" s="58" t="str">
        <f t="shared" si="2"/>
        <v/>
      </c>
      <c r="U21" s="58"/>
      <c r="V21" s="58"/>
      <c r="W21" s="58" t="str">
        <f t="shared" si="4"/>
        <v/>
      </c>
      <c r="X21" s="58"/>
      <c r="Y21" s="58"/>
      <c r="Z21" s="58" t="str">
        <f t="shared" si="5"/>
        <v/>
      </c>
      <c r="AA21" s="58" t="str">
        <f t="shared" si="6"/>
        <v/>
      </c>
      <c r="AB21" s="58" t="str">
        <f t="shared" si="7"/>
        <v/>
      </c>
      <c r="AC21" s="58" t="str">
        <f t="shared" si="8"/>
        <v/>
      </c>
      <c r="AF21" s="58" t="str">
        <f t="shared" si="3"/>
        <v/>
      </c>
      <c r="BH21"/>
      <c r="BI21"/>
      <c r="BK21"/>
      <c r="BL21"/>
    </row>
    <row r="22" spans="1:64" x14ac:dyDescent="0.3">
      <c r="A22" s="12">
        <f>VLOOKUP($C22,[1]CHANTIER!$A$2:$K$291,11,0)</f>
        <v>37</v>
      </c>
      <c r="B22" t="s">
        <v>331</v>
      </c>
      <c r="C22" t="s">
        <v>159</v>
      </c>
      <c r="D22" t="s">
        <v>47</v>
      </c>
      <c r="I22" s="14" t="s">
        <v>833</v>
      </c>
      <c r="J22" s="14" t="s">
        <v>821</v>
      </c>
      <c r="T22" s="58" t="str">
        <f t="shared" si="2"/>
        <v/>
      </c>
      <c r="U22" s="58"/>
      <c r="V22" s="58"/>
      <c r="W22" s="58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58"/>
      <c r="Y22" s="58"/>
      <c r="Z22" s="58" t="str">
        <f t="shared" si="5"/>
        <v/>
      </c>
      <c r="AA22" s="58" t="str">
        <f t="shared" si="6"/>
        <v/>
      </c>
      <c r="AB22" s="58" t="str">
        <f t="shared" si="7"/>
        <v/>
      </c>
      <c r="AC22" s="58" t="str">
        <f t="shared" si="8"/>
        <v/>
      </c>
      <c r="AF22" s="58" t="str">
        <f t="shared" si="3"/>
        <v/>
      </c>
      <c r="BH22"/>
      <c r="BI22"/>
      <c r="BK22"/>
      <c r="BL22"/>
    </row>
    <row r="23" spans="1:64" x14ac:dyDescent="0.3">
      <c r="A23" s="12">
        <f>VLOOKUP($C23,[1]CHANTIER!$A$2:$K$291,11,0)</f>
        <v>38</v>
      </c>
      <c r="B23" t="s">
        <v>331</v>
      </c>
      <c r="C23" t="s">
        <v>160</v>
      </c>
      <c r="D23" t="s">
        <v>47</v>
      </c>
      <c r="T23" s="58" t="str">
        <f t="shared" si="2"/>
        <v/>
      </c>
      <c r="U23" s="58"/>
      <c r="V23" s="58"/>
      <c r="W23" s="58" t="str">
        <f t="shared" si="4"/>
        <v/>
      </c>
      <c r="X23" s="58"/>
      <c r="Y23" s="58"/>
      <c r="Z23" s="58" t="str">
        <f t="shared" si="5"/>
        <v/>
      </c>
      <c r="AA23" s="58" t="str">
        <f t="shared" si="6"/>
        <v/>
      </c>
      <c r="AB23" s="58" t="str">
        <f t="shared" si="7"/>
        <v/>
      </c>
      <c r="AC23" s="58" t="str">
        <f t="shared" si="8"/>
        <v/>
      </c>
      <c r="AF23" s="58" t="str">
        <f t="shared" si="3"/>
        <v/>
      </c>
      <c r="BH23"/>
      <c r="BI23"/>
      <c r="BK23"/>
      <c r="BL23"/>
    </row>
    <row r="24" spans="1:64" x14ac:dyDescent="0.3">
      <c r="A24" s="12">
        <f>VLOOKUP($C24,[1]CHANTIER!$A$2:$K$291,11,0)</f>
        <v>40</v>
      </c>
      <c r="B24" t="s">
        <v>331</v>
      </c>
      <c r="C24" t="s">
        <v>163</v>
      </c>
      <c r="D24" t="s">
        <v>47</v>
      </c>
      <c r="T24" s="58" t="str">
        <f t="shared" si="2"/>
        <v/>
      </c>
      <c r="U24" s="58"/>
      <c r="V24" s="58"/>
      <c r="W24" s="58" t="str">
        <f t="shared" si="4"/>
        <v/>
      </c>
      <c r="X24" s="58"/>
      <c r="Y24" s="58"/>
      <c r="Z24" s="58" t="str">
        <f t="shared" si="5"/>
        <v/>
      </c>
      <c r="AA24" s="58" t="str">
        <f t="shared" si="6"/>
        <v/>
      </c>
      <c r="AB24" s="58" t="str">
        <f t="shared" si="7"/>
        <v/>
      </c>
      <c r="AC24" s="58" t="str">
        <f t="shared" si="8"/>
        <v/>
      </c>
      <c r="AF24" s="58" t="str">
        <f t="shared" si="3"/>
        <v/>
      </c>
    </row>
    <row r="25" spans="1:64" x14ac:dyDescent="0.3">
      <c r="A25" s="12">
        <f>VLOOKUP($C25,[1]CHANTIER!$A$2:$K$291,11,0)</f>
        <v>41</v>
      </c>
      <c r="B25" t="s">
        <v>331</v>
      </c>
      <c r="C25" t="s">
        <v>165</v>
      </c>
      <c r="D25" t="s">
        <v>47</v>
      </c>
      <c r="T25" s="58" t="str">
        <f t="shared" si="2"/>
        <v/>
      </c>
      <c r="U25" s="58"/>
      <c r="V25" s="58"/>
      <c r="W25" s="58" t="str">
        <f t="shared" si="4"/>
        <v/>
      </c>
      <c r="X25" s="58"/>
      <c r="Y25" s="58"/>
      <c r="Z25" s="58" t="str">
        <f t="shared" si="5"/>
        <v/>
      </c>
      <c r="AA25" s="58" t="str">
        <f t="shared" si="6"/>
        <v/>
      </c>
      <c r="AB25" s="58" t="str">
        <f t="shared" si="7"/>
        <v/>
      </c>
      <c r="AC25" s="58" t="str">
        <f t="shared" si="8"/>
        <v/>
      </c>
      <c r="AF25" s="58" t="str">
        <f t="shared" si="3"/>
        <v/>
      </c>
    </row>
    <row r="26" spans="1:64" x14ac:dyDescent="0.3">
      <c r="A26" s="12">
        <f>VLOOKUP($C26,[1]CHANTIER!$A$2:$K$291,11,0)</f>
        <v>44</v>
      </c>
      <c r="B26" t="s">
        <v>331</v>
      </c>
      <c r="C26" t="s">
        <v>171</v>
      </c>
      <c r="D26" t="s">
        <v>8</v>
      </c>
      <c r="T26" s="58" t="str">
        <f t="shared" si="2"/>
        <v/>
      </c>
      <c r="U26" s="58"/>
      <c r="V26" s="58"/>
      <c r="W26" s="58" t="str">
        <f t="shared" si="4"/>
        <v/>
      </c>
      <c r="X26" s="58"/>
      <c r="Y26" s="58"/>
      <c r="Z26" s="58" t="str">
        <f t="shared" si="5"/>
        <v/>
      </c>
      <c r="AA26" s="58" t="str">
        <f t="shared" si="6"/>
        <v/>
      </c>
      <c r="AB26" s="58" t="str">
        <f t="shared" si="7"/>
        <v/>
      </c>
      <c r="AC26" s="58" t="str">
        <f t="shared" si="8"/>
        <v/>
      </c>
      <c r="AF26" s="58" t="str">
        <f t="shared" si="3"/>
        <v/>
      </c>
    </row>
    <row r="27" spans="1:64" x14ac:dyDescent="0.3">
      <c r="A27" s="12">
        <f>VLOOKUP($C27,[1]CHANTIER!$A$2:$K$291,11,0)</f>
        <v>49</v>
      </c>
      <c r="B27" t="s">
        <v>331</v>
      </c>
      <c r="C27" t="s">
        <v>180</v>
      </c>
      <c r="D27" t="s">
        <v>120</v>
      </c>
      <c r="I27" s="14" t="s">
        <v>1291</v>
      </c>
      <c r="J27" s="14" t="s">
        <v>821</v>
      </c>
      <c r="T27" s="58" t="str">
        <f t="shared" si="2"/>
        <v/>
      </c>
      <c r="U27" s="58"/>
      <c r="V27" s="58"/>
      <c r="W27" s="58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58"/>
      <c r="Y27" s="58"/>
      <c r="Z27" s="58" t="str">
        <f t="shared" si="5"/>
        <v/>
      </c>
      <c r="AA27" s="58" t="str">
        <f t="shared" si="6"/>
        <v/>
      </c>
      <c r="AB27" s="58" t="str">
        <f t="shared" si="7"/>
        <v/>
      </c>
      <c r="AC27" s="58" t="str">
        <f t="shared" si="8"/>
        <v/>
      </c>
      <c r="AF27" s="58" t="str">
        <f t="shared" si="3"/>
        <v/>
      </c>
    </row>
    <row r="28" spans="1:64" x14ac:dyDescent="0.3">
      <c r="T28" s="58" t="str">
        <f t="shared" si="2"/>
        <v/>
      </c>
      <c r="U28" s="58"/>
      <c r="V28" s="58"/>
      <c r="W28" s="58" t="str">
        <f t="shared" si="4"/>
        <v/>
      </c>
      <c r="X28" s="58"/>
      <c r="Y28" s="58"/>
      <c r="Z28" s="58" t="str">
        <f t="shared" si="5"/>
        <v/>
      </c>
      <c r="AA28" s="58" t="str">
        <f t="shared" si="6"/>
        <v/>
      </c>
      <c r="AB28" s="58" t="str">
        <f t="shared" si="7"/>
        <v/>
      </c>
      <c r="AC28" s="58" t="str">
        <f t="shared" si="8"/>
        <v/>
      </c>
      <c r="AF28" s="58" t="str">
        <f t="shared" si="3"/>
        <v/>
      </c>
    </row>
    <row r="29" spans="1:64" x14ac:dyDescent="0.3">
      <c r="A29" s="12">
        <f>VLOOKUP($C29,[1]MINIPELLE!$A$2:$K$291,11,0)</f>
        <v>27</v>
      </c>
      <c r="B29" t="s">
        <v>332</v>
      </c>
      <c r="C29" t="s">
        <v>269</v>
      </c>
      <c r="D29" t="s">
        <v>47</v>
      </c>
      <c r="F29" s="14" t="s">
        <v>1295</v>
      </c>
      <c r="G29" s="14" t="s">
        <v>821</v>
      </c>
      <c r="T29" s="58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 s="58"/>
      <c r="V29" s="58"/>
      <c r="W29" s="58" t="str">
        <f t="shared" si="4"/>
        <v/>
      </c>
      <c r="X29" s="58"/>
      <c r="Y29" s="58"/>
      <c r="Z29" s="58" t="str">
        <f t="shared" si="5"/>
        <v/>
      </c>
      <c r="AA29" s="58" t="str">
        <f t="shared" si="6"/>
        <v/>
      </c>
      <c r="AB29" s="58" t="str">
        <f t="shared" si="7"/>
        <v/>
      </c>
      <c r="AC29" s="58" t="str">
        <f t="shared" si="8"/>
        <v/>
      </c>
      <c r="AF29" s="58" t="str">
        <f t="shared" si="3"/>
        <v/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77"/>
  <sheetViews>
    <sheetView zoomScale="85" zoomScaleNormal="85" workbookViewId="0">
      <selection activeCell="E71" sqref="E71"/>
    </sheetView>
  </sheetViews>
  <sheetFormatPr baseColWidth="10" defaultRowHeight="14.4" x14ac:dyDescent="0.3"/>
  <cols>
    <col min="3" max="3" width="41" customWidth="1"/>
    <col min="6" max="6" width="49.6640625" customWidth="1"/>
    <col min="7" max="7" width="40.44140625" customWidth="1"/>
  </cols>
  <sheetData>
    <row r="1" spans="1:8" x14ac:dyDescent="0.3">
      <c r="E1" t="s">
        <v>1138</v>
      </c>
      <c r="H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3">
      <c r="E3" t="s">
        <v>277</v>
      </c>
      <c r="F3" s="14" t="s">
        <v>815</v>
      </c>
      <c r="G3" s="14"/>
    </row>
    <row r="4" spans="1:8" ht="14.25" customHeight="1" x14ac:dyDescent="0.3">
      <c r="A4" s="12">
        <f>VLOOKUP($C4,[1]MATIERES!$A$2:$K$379,11,0)</f>
        <v>374</v>
      </c>
      <c r="B4" t="s">
        <v>327</v>
      </c>
      <c r="C4" s="23" t="s">
        <v>309</v>
      </c>
      <c r="D4" s="27" t="str">
        <f>IF($C4="","",VLOOKUP($C4,[2]MATIERES!$A$2:$F$448,5,0))</f>
        <v>t</v>
      </c>
      <c r="E4" s="28">
        <f>IF(AND(E5=1,E6=1),0.5,IF(AND(E5=1,E6=0),0.25,0))</f>
        <v>0</v>
      </c>
      <c r="F4" t="s">
        <v>1144</v>
      </c>
      <c r="H4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(null,'EXUTOIRE_FCE','MATIERE',374,'PR1_OK*0.25+PR2_OK*0.25',null,now());
</v>
      </c>
    </row>
    <row r="5" spans="1:8" ht="14.25" customHeight="1" x14ac:dyDescent="0.3">
      <c r="A5" s="12">
        <f>VLOOKUP($C5,[1]MATIERES!$A$2:$K$379,11,0)</f>
        <v>71</v>
      </c>
      <c r="B5" t="s">
        <v>327</v>
      </c>
      <c r="C5" s="45">
        <f>([2]Simulation!F80)</f>
        <v>0</v>
      </c>
      <c r="D5" s="27" t="e">
        <f>IF($C5="","",VLOOKUP($C5,[2]MATIERES!$A$2:$F$448,5,0))</f>
        <v>#N/A</v>
      </c>
      <c r="E5" s="28">
        <f>IF([2]Simulation!F80="",0,1)</f>
        <v>0</v>
      </c>
      <c r="H5" t="str">
        <f t="shared" ref="H5:H53" si="0">IF(F5="","",SUBSTITUTE(SUBSTITUTE(SUBSTITUTE(SUBSTITUTE(SUBSTITUTE($H$1,"#ID#",$E$1),"#TYPE#",$B5),"#LIGNE#",$A5),"#FORMULE#",IF(F5="","null",CONCATENATE("'",F5,"'"))),"#CTE1#",IF(G5="","null",CONCATENATE("'",G5,"'"))))</f>
        <v/>
      </c>
    </row>
    <row r="6" spans="1:8" ht="14.25" customHeight="1" x14ac:dyDescent="0.3">
      <c r="A6" s="12"/>
      <c r="C6" s="23"/>
      <c r="D6" s="27"/>
      <c r="E6" s="28"/>
    </row>
    <row r="7" spans="1:8" ht="14.25" customHeight="1" x14ac:dyDescent="0.3">
      <c r="A7" s="12">
        <f>VLOOKUP($C7,[1]MATIERES!$A$2:$K$379,11,0)</f>
        <v>255</v>
      </c>
      <c r="B7" t="s">
        <v>327</v>
      </c>
      <c r="C7" s="23" t="s">
        <v>664</v>
      </c>
      <c r="D7" s="27"/>
      <c r="E7" s="28">
        <f>IF([2]Simulation!J12="BR",1,0)</f>
        <v>0</v>
      </c>
      <c r="F7" t="s">
        <v>1139</v>
      </c>
      <c r="H7" t="str">
        <f t="shared" si="0"/>
        <v xml:space="preserve">INSERT INTO SC_SystemeProduits(RefDimension,NomSysteme,typePresta,ligne,formule,cte1,DateModif) values (null,'EXUTOIRE_FCE','MATIERE',255,'CHASSE_GRAV_BROYEUR',null,now());
</v>
      </c>
    </row>
    <row r="8" spans="1:8" ht="14.25" customHeight="1" x14ac:dyDescent="0.3">
      <c r="A8" s="12">
        <f>VLOOKUP($C8,[1]MATIERES!$A$2:$K$379,11,0)</f>
        <v>154</v>
      </c>
      <c r="B8" t="s">
        <v>327</v>
      </c>
      <c r="C8" s="23" t="s">
        <v>496</v>
      </c>
      <c r="D8" s="27" t="str">
        <f>IF($C8="","",VLOOKUP($C8,[2]MATIERES!$A$2:$F$448,5,0))</f>
        <v>pc</v>
      </c>
      <c r="E8" s="28">
        <f>IF(AND([2]Simulation!J12="NAVES",[2]Simulation!G14&lt;10),1,0)</f>
        <v>0</v>
      </c>
      <c r="F8" t="s">
        <v>1146</v>
      </c>
      <c r="G8" t="s">
        <v>904</v>
      </c>
      <c r="H8" t="str">
        <f t="shared" si="0"/>
        <v xml:space="preserve">INSERT INTO SC_SystemeProduits(RefDimension,NomSysteme,typePresta,ligne,formule,cte1,DateModif) values (null,'EXUTOIRE_FCE','MATIERE',154,'CHASSE_GRAV_NAVES*(SURFACE&lt;10)','SURFACE',now());
</v>
      </c>
    </row>
    <row r="9" spans="1:8" ht="14.25" customHeight="1" x14ac:dyDescent="0.3">
      <c r="A9" s="12">
        <f>VLOOKUP($C9,[1]MATIERES!$A$2:$K$379,11,0)</f>
        <v>155</v>
      </c>
      <c r="B9" t="s">
        <v>327</v>
      </c>
      <c r="C9" s="23" t="s">
        <v>497</v>
      </c>
      <c r="D9" s="27" t="str">
        <f>IF($C9="","",VLOOKUP($C9,[2]MATIERES!$A$2:$F$448,5,0))</f>
        <v>pc</v>
      </c>
      <c r="E9" s="28">
        <f>IF(AND([2]Simulation!J12="NAVES",[2]Simulation!G14&lt;18,[2]Simulation!G14&gt;9),1,0)</f>
        <v>0</v>
      </c>
      <c r="F9" t="s">
        <v>1147</v>
      </c>
      <c r="G9" t="s">
        <v>904</v>
      </c>
      <c r="H9" t="str">
        <f t="shared" si="0"/>
        <v xml:space="preserve">INSERT INTO SC_SystemeProduits(RefDimension,NomSysteme,typePresta,ligne,formule,cte1,DateModif) values (null,'EXUTOIRE_FCE','MATIERE',155,'CHASSE_GRAV_NAVES*(SURFACE&gt;9)*(SURFACE&lt;18)','SURFACE',now());
</v>
      </c>
    </row>
    <row r="10" spans="1:8" ht="14.25" customHeight="1" x14ac:dyDescent="0.3">
      <c r="A10" s="12">
        <f>VLOOKUP($C10,[1]MATIERES!$A$2:$K$379,11,0)</f>
        <v>156</v>
      </c>
      <c r="B10" t="s">
        <v>327</v>
      </c>
      <c r="C10" s="23" t="s">
        <v>498</v>
      </c>
      <c r="D10" s="27" t="str">
        <f>IF($C10="","",VLOOKUP($C10,[2]MATIERES!$A$2:$F$448,5,0))</f>
        <v>pc</v>
      </c>
      <c r="E10" s="28">
        <f>IF(AND([2]Simulation!J12="NAVES",[2]Simulation!G14&gt;17),1,0)</f>
        <v>0</v>
      </c>
      <c r="F10" t="s">
        <v>1148</v>
      </c>
      <c r="G10" t="s">
        <v>904</v>
      </c>
      <c r="H10" t="str">
        <f t="shared" si="0"/>
        <v xml:space="preserve">INSERT INTO SC_SystemeProduits(RefDimension,NomSysteme,typePresta,ligne,formule,cte1,DateModif) values (null,'EXUTOIRE_FCE','MATIERE',156,'CHASSE_GRAV_NAVES*(SURFACE&gt;17)','SURFACE',now());
</v>
      </c>
    </row>
    <row r="11" spans="1:8" ht="14.25" customHeight="1" x14ac:dyDescent="0.3">
      <c r="A11" s="12">
        <f>VLOOKUP($C11,[1]MATIERES!$A$2:$K$379,11,0)</f>
        <v>153</v>
      </c>
      <c r="B11" t="s">
        <v>327</v>
      </c>
      <c r="C11" s="23" t="s">
        <v>495</v>
      </c>
      <c r="D11" s="27" t="str">
        <f>IF($C11="","",VLOOKUP($C11,[2]MATIERES!$A$2:$F$448,5,0))</f>
        <v>pc</v>
      </c>
      <c r="E11" s="28">
        <f>IF([2]Simulation!J12="INEAUTECH",1,0)</f>
        <v>0</v>
      </c>
      <c r="F11" t="s">
        <v>1141</v>
      </c>
      <c r="H11" t="str">
        <f t="shared" si="0"/>
        <v xml:space="preserve">INSERT INTO SC_SystemeProduits(RefDimension,NomSysteme,typePresta,ligne,formule,cte1,DateModif) values (null,'EXUTOIRE_FCE','MATIERE',153,'CHASSE_GRAV_INAUTECH',null,now());
</v>
      </c>
    </row>
    <row r="12" spans="1:8" ht="14.25" customHeight="1" x14ac:dyDescent="0.3">
      <c r="A12" s="12">
        <f>VLOOKUP($C12,[1]MATIERES!$A$2:$K$379,11,0)</f>
        <v>152</v>
      </c>
      <c r="B12" t="s">
        <v>327</v>
      </c>
      <c r="C12" s="23" t="s">
        <v>493</v>
      </c>
      <c r="D12" s="27" t="str">
        <f>IF($C12="","",VLOOKUP($C12,[2]MATIERES!$A$2:$F$448,5,0))</f>
        <v>pc</v>
      </c>
      <c r="E12" s="28">
        <f>IF([2]Simulation!J12="AQUATIRIS",1,0)</f>
        <v>0</v>
      </c>
      <c r="F12" t="s">
        <v>1140</v>
      </c>
      <c r="H12" t="str">
        <f t="shared" si="0"/>
        <v xml:space="preserve">INSERT INTO SC_SystemeProduits(RefDimension,NomSysteme,typePresta,ligne,formule,cte1,DateModif) values (null,'EXUTOIRE_FCE','MATIERE',152,'CHASSE_GRAV_AQUATIRIS',null,now());
</v>
      </c>
    </row>
    <row r="13" spans="1:8" ht="14.25" customHeight="1" x14ac:dyDescent="0.3">
      <c r="A13" s="12">
        <f>VLOOKUP($C13,[1]MATIERES!$A$2:$K$379,11,0)</f>
        <v>86</v>
      </c>
      <c r="B13" t="s">
        <v>327</v>
      </c>
      <c r="C13" s="23" t="s">
        <v>458</v>
      </c>
      <c r="D13" s="27" t="str">
        <f>IF($C13="","",VLOOKUP($C13,[2]MATIERES!$A$2:$F$448,5,0))</f>
        <v>pc</v>
      </c>
      <c r="E13" s="28">
        <f>IF([2]Simulation!J14="S2",1,0)</f>
        <v>0</v>
      </c>
      <c r="F13" t="s">
        <v>1142</v>
      </c>
      <c r="H13" t="str">
        <f t="shared" si="0"/>
        <v xml:space="preserve">INSERT INTO SC_SystemeProduits(RefDimension,NomSysteme,typePresta,ligne,formule,cte1,DateModif) values (null,'EXUTOIRE_FCE','MATIERE',86,'EXUT_FCE_GRILLE',null,now());
</v>
      </c>
    </row>
    <row r="14" spans="1:8" ht="14.25" customHeight="1" x14ac:dyDescent="0.3">
      <c r="A14" s="12">
        <f>VLOOKUP($C14,[1]MATIERES!$A$2:$K$379,11,0)</f>
        <v>87</v>
      </c>
      <c r="B14" t="s">
        <v>327</v>
      </c>
      <c r="C14" s="23" t="s">
        <v>460</v>
      </c>
      <c r="D14" s="27" t="str">
        <f>IF($C14="","",VLOOKUP($C14,[2]MATIERES!$A$2:$F$448,5,0))</f>
        <v>pc</v>
      </c>
      <c r="E14" s="28">
        <f>IF([2]Simulation!J14="S1",1,0)</f>
        <v>0</v>
      </c>
      <c r="F14" t="s">
        <v>1143</v>
      </c>
      <c r="H14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15" spans="1:8" x14ac:dyDescent="0.3">
      <c r="C15" s="36"/>
      <c r="D15" s="37"/>
      <c r="E15" s="36"/>
      <c r="H15" t="str">
        <f t="shared" si="0"/>
        <v/>
      </c>
    </row>
    <row r="16" spans="1:8" ht="16.5" customHeight="1" x14ac:dyDescent="0.3">
      <c r="A16" s="12">
        <f>VLOOKUP($C16,[1]CHANTIER!$A$2:$K$291,11,0)</f>
        <v>15</v>
      </c>
      <c r="B16" t="s">
        <v>331</v>
      </c>
      <c r="C16" s="38" t="s">
        <v>111</v>
      </c>
      <c r="D16" s="27" t="str">
        <f>IF(C16="","",VLOOKUP($C16,[2]CHANTIER!$A$2:$C$83,3,0))</f>
        <v>pc</v>
      </c>
      <c r="E16" s="28">
        <f>E14</f>
        <v>0</v>
      </c>
      <c r="F16" t="s">
        <v>1143</v>
      </c>
      <c r="H16" t="str">
        <f t="shared" si="0"/>
        <v xml:space="preserve">INSERT INTO SC_SystemeProduits(RefDimension,NomSysteme,typePresta,ligne,formule,cte1,DateModif) values (null,'EXUTOIRE_FCE','MOC',15,'EXUT_FCE_CLAPET',null,now());
</v>
      </c>
    </row>
    <row r="17" spans="1:8" s="83" customFormat="1" ht="16.5" customHeight="1" x14ac:dyDescent="0.3">
      <c r="A17" s="89">
        <f>VLOOKUP($C17,[1]CHANTIER!$A$2:$K$291,11,0)</f>
        <v>6</v>
      </c>
      <c r="B17" s="83" t="s">
        <v>331</v>
      </c>
      <c r="C17" s="90" t="s">
        <v>91</v>
      </c>
      <c r="D17" s="91" t="str">
        <f>IF(C17="","",VLOOKUP($C17,[2]CHANTIER!$A$2:$C$83,3,0))</f>
        <v>pc</v>
      </c>
      <c r="E17" s="92">
        <f>IF(E5=1,1,0)+E6+E7+E8+E9+E10</f>
        <v>0</v>
      </c>
      <c r="F17" s="83" t="s">
        <v>1365</v>
      </c>
      <c r="H17" s="83" t="str">
        <f t="shared" si="0"/>
        <v xml:space="preserve">INSERT INTO SC_SystemeProduits(RefDimension,NomSysteme,typePresta,ligne,formule,cte1,DateModif) values (null,'EXUTOIRE_FCE','MOC',6,'PR1_OK+PR2_OK+CHASSE_GRAV_BROYEUR',null,now());
</v>
      </c>
    </row>
    <row r="18" spans="1:8" s="83" customFormat="1" ht="16.5" customHeight="1" x14ac:dyDescent="0.3">
      <c r="A18" s="89">
        <f>VLOOKUP($C18,[1]CHANTIER!$A$2:$K$291,11,0)</f>
        <v>2</v>
      </c>
      <c r="B18" s="83" t="s">
        <v>331</v>
      </c>
      <c r="C18" s="90" t="s">
        <v>82</v>
      </c>
      <c r="D18" s="91" t="str">
        <f>IF(C18="","",VLOOKUP($C18,[2]CHANTIER!$A$2:$C$83,3,0))</f>
        <v>pc</v>
      </c>
      <c r="E18" s="92">
        <f>E5+E6+E7+SUM(E9:E12)</f>
        <v>0</v>
      </c>
      <c r="F18" s="83" t="s">
        <v>1366</v>
      </c>
      <c r="H18" s="83" t="str">
        <f t="shared" si="0"/>
        <v xml:space="preserve">INSERT INTO SC_SystemeProduits(RefDimension,NomSysteme,typePresta,ligne,formule,cte1,DateModif) values (null,'EXUTOIRE_FCE','MOC',2,'PR1_OK+PR2_OK',null,now());
</v>
      </c>
    </row>
    <row r="19" spans="1:8" s="83" customFormat="1" ht="16.5" customHeight="1" x14ac:dyDescent="0.3">
      <c r="A19" s="89">
        <f>VLOOKUP($C19,CHANTIER!$B$2:$K$500,10,0)</f>
        <v>90</v>
      </c>
      <c r="B19" s="83" t="s">
        <v>331</v>
      </c>
      <c r="C19" s="90" t="s">
        <v>1319</v>
      </c>
      <c r="D19" s="91"/>
      <c r="E19" s="92"/>
      <c r="F19" s="83" t="s">
        <v>1364</v>
      </c>
      <c r="H19" s="83" t="str">
        <f t="shared" si="0"/>
        <v xml:space="preserve">INSERT INTO SC_SystemeProduits(RefDimension,NomSysteme,typePresta,ligne,formule,cte1,DateModif) values (null,'EXUTOIRE_FCE','MOC',90,'CHASSE_GRAV_NAVES+CHASSE_GRAV_INAUTECH+CHASSE_GRAV_AQUATIRIS',null,now());
</v>
      </c>
    </row>
    <row r="20" spans="1:8" s="83" customFormat="1" ht="16.5" customHeight="1" x14ac:dyDescent="0.3">
      <c r="A20" s="89"/>
      <c r="C20" s="90"/>
      <c r="D20" s="91"/>
      <c r="E20" s="92"/>
    </row>
    <row r="21" spans="1:8" s="83" customFormat="1" ht="16.5" customHeight="1" x14ac:dyDescent="0.3">
      <c r="A21" s="89">
        <f>VLOOKUP($C21,MINIPELLE!$B$2:$K$500,10,0)</f>
        <v>14</v>
      </c>
      <c r="B21" s="83" t="s">
        <v>332</v>
      </c>
      <c r="C21" s="90" t="s">
        <v>1367</v>
      </c>
      <c r="D21" s="91" t="s">
        <v>47</v>
      </c>
      <c r="E21" s="92"/>
      <c r="F21" s="94" t="s">
        <v>1139</v>
      </c>
      <c r="H21" s="83" t="str">
        <f t="shared" si="0"/>
        <v xml:space="preserve">INSERT INTO SC_SystemeProduits(RefDimension,NomSysteme,typePresta,ligne,formule,cte1,DateModif) values (null,'EXUTOIRE_FCE','MP',14,'CHASSE_GRAV_BROYEUR',null,now());
</v>
      </c>
    </row>
    <row r="22" spans="1:8" s="83" customFormat="1" ht="16.5" customHeight="1" x14ac:dyDescent="0.3">
      <c r="A22" s="89">
        <f>VLOOKUP($C22,MINIPELLE!$B$2:$K$500,10,0)</f>
        <v>15</v>
      </c>
      <c r="B22" s="83" t="s">
        <v>332</v>
      </c>
      <c r="C22" s="90" t="s">
        <v>1321</v>
      </c>
      <c r="D22" s="91" t="s">
        <v>47</v>
      </c>
      <c r="E22" s="92">
        <f>IF(AND([2]Simulation!$G$83=900,'[2]collecte-exutoire'!$O$62=0),0,1)</f>
        <v>1</v>
      </c>
      <c r="F22" s="97" t="s">
        <v>1377</v>
      </c>
      <c r="H22" s="83" t="str">
        <f t="shared" si="0"/>
        <v xml:space="preserve">INSERT INTO SC_SystemeProduits(RefDimension,NomSysteme,typePresta,ligne,formule,cte1,DateModif) values (null,'EXUTOIRE_FCE','MP',15,'(PR2_OK*#PR2-ECSPR-900#)+(PR1_OK*#POSTE900#)',null,now());
</v>
      </c>
    </row>
    <row r="23" spans="1:8" s="83" customFormat="1" ht="16.5" customHeight="1" x14ac:dyDescent="0.3">
      <c r="A23" s="89">
        <f>VLOOKUP($C23,MINIPELLE!$B$2:$K$500,10,0)</f>
        <v>16</v>
      </c>
      <c r="B23" s="83" t="s">
        <v>332</v>
      </c>
      <c r="C23" s="90" t="s">
        <v>1322</v>
      </c>
      <c r="D23" s="91" t="s">
        <v>47</v>
      </c>
      <c r="E23" s="92">
        <f>E4+IF(AND([2]Simulation!$G$83=1200,'[2]collecte-exutoire'!$O$62=1),1,IF(AND(E22=0,E21=0,E18=1),1.5,0))</f>
        <v>0</v>
      </c>
      <c r="F23" s="97" t="s">
        <v>1378</v>
      </c>
      <c r="H23" s="83" t="str">
        <f t="shared" si="0"/>
        <v xml:space="preserve">INSERT INTO SC_SystemeProduits(RefDimension,NomSysteme,typePresta,ligne,formule,cte1,DateModif) values (null,'EXUTOIRE_FCE','MP',16,'(PR2_OK*#PR2-ECSPR-1200#)+(PR1_OK*#POSTE1200#)',null,now());
</v>
      </c>
    </row>
    <row r="24" spans="1:8" s="83" customFormat="1" ht="16.5" customHeight="1" x14ac:dyDescent="0.3">
      <c r="A24" s="89">
        <f>VLOOKUP($C24,MINIPELLE!$B$2:$K$500,10,0)</f>
        <v>29</v>
      </c>
      <c r="B24" s="83" t="s">
        <v>332</v>
      </c>
      <c r="C24" s="90" t="s">
        <v>1368</v>
      </c>
      <c r="D24" s="91" t="s">
        <v>47</v>
      </c>
      <c r="E24" s="93"/>
      <c r="F24" s="97" t="s">
        <v>1379</v>
      </c>
      <c r="H24" s="83" t="str">
        <f t="shared" si="0"/>
        <v xml:space="preserve">INSERT INTO SC_SystemeProduits(RefDimension,NomSysteme,typePresta,ligne,formule,cte1,DateModif) values (null,'EXUTOIRE_FCE','MP',29,'(PR2_OK*#PR2-ECSPR-1500#)+(PR1_OK*#POSTE1500#)',null,now());
</v>
      </c>
    </row>
    <row r="25" spans="1:8" s="83" customFormat="1" ht="16.5" customHeight="1" x14ac:dyDescent="0.3">
      <c r="A25" s="89">
        <f>VLOOKUP($C25,MINIPELLE!$B$2:$K$500,10,0)</f>
        <v>30</v>
      </c>
      <c r="B25" s="83" t="s">
        <v>332</v>
      </c>
      <c r="C25" s="90" t="s">
        <v>1369</v>
      </c>
      <c r="D25" s="91" t="s">
        <v>47</v>
      </c>
      <c r="E25" s="93"/>
      <c r="F25" s="97" t="s">
        <v>1380</v>
      </c>
      <c r="H25" s="83" t="str">
        <f t="shared" si="0"/>
        <v xml:space="preserve">INSERT INTO SC_SystemeProduits(RefDimension,NomSysteme,typePresta,ligne,formule,cte1,DateModif) values (null,'EXUTOIRE_FCE','MP',30,'(PR2_OK*#PR2-ECSPR-1800#)+(PR1_OK*#POSTE1800#)',null,now());
</v>
      </c>
    </row>
    <row r="26" spans="1:8" s="83" customFormat="1" ht="16.5" customHeight="1" x14ac:dyDescent="0.3">
      <c r="A26" s="89">
        <f>VLOOKUP($C26,MINIPELLE!$B$2:$K$500,10,0)</f>
        <v>31</v>
      </c>
      <c r="B26" s="83" t="s">
        <v>332</v>
      </c>
      <c r="C26" s="90" t="s">
        <v>1370</v>
      </c>
      <c r="D26" s="91" t="s">
        <v>47</v>
      </c>
      <c r="E26" s="93"/>
      <c r="F26" s="97" t="s">
        <v>1381</v>
      </c>
      <c r="H26" s="83" t="str">
        <f t="shared" si="0"/>
        <v xml:space="preserve">INSERT INTO SC_SystemeProduits(RefDimension,NomSysteme,typePresta,ligne,formule,cte1,DateModif) values (null,'EXUTOIRE_FCE','MP',31,'(PR2_OK*#PR2-ECSPR-2100#)+(PR1_OK*#POSTE2100#)',null,now());
</v>
      </c>
    </row>
    <row r="27" spans="1:8" s="83" customFormat="1" ht="16.5" customHeight="1" x14ac:dyDescent="0.3">
      <c r="A27" s="89">
        <f>VLOOKUP($C27,MINIPELLE!$B$2:$K$500,10,0)</f>
        <v>32</v>
      </c>
      <c r="B27" s="83" t="s">
        <v>332</v>
      </c>
      <c r="C27" s="95" t="s">
        <v>1371</v>
      </c>
      <c r="D27" s="96"/>
      <c r="E27" s="93"/>
      <c r="F27" s="83" t="s">
        <v>1364</v>
      </c>
      <c r="H27" s="83" t="str">
        <f t="shared" si="0"/>
        <v xml:space="preserve">INSERT INTO SC_SystemeProduits(RefDimension,NomSysteme,typePresta,ligne,formule,cte1,DateModif) values (null,'EXUTOIRE_FCE','MP',32,'CHASSE_GRAV_NAVES+CHASSE_GRAV_INAUTECH+CHASSE_GRAV_AQUATIRIS',null,now());
</v>
      </c>
    </row>
    <row r="28" spans="1:8" x14ac:dyDescent="0.3">
      <c r="H28" t="str">
        <f t="shared" si="0"/>
        <v/>
      </c>
    </row>
    <row r="29" spans="1:8" x14ac:dyDescent="0.3">
      <c r="F29" s="21" t="s">
        <v>1145</v>
      </c>
      <c r="G29" s="21"/>
    </row>
    <row r="30" spans="1:8" x14ac:dyDescent="0.3">
      <c r="A30" s="12">
        <f>VLOOKUP($C30,[1]MATIERES!$A$2:$K$379,11,0)</f>
        <v>336</v>
      </c>
      <c r="B30" t="s">
        <v>327</v>
      </c>
      <c r="C30" s="50" t="s">
        <v>735</v>
      </c>
      <c r="F30" s="50" t="s">
        <v>1149</v>
      </c>
      <c r="H30" t="str">
        <f t="shared" si="0"/>
        <v xml:space="preserve">INSERT INTO SC_SystemeProduits(RefDimension,NomSysteme,typePresta,ligne,formule,cte1,DateModif) values (null,'EXUTOIRE_FCE','MATIERE',336,'#NSPR-1800#',null,now());
</v>
      </c>
    </row>
    <row r="31" spans="1:8" x14ac:dyDescent="0.3">
      <c r="A31" s="12">
        <f>VLOOKUP($C31,[1]MATIERES!$A$2:$K$379,11,0)</f>
        <v>337</v>
      </c>
      <c r="B31" t="s">
        <v>327</v>
      </c>
      <c r="C31" s="50" t="s">
        <v>737</v>
      </c>
      <c r="F31" s="50" t="s">
        <v>1150</v>
      </c>
      <c r="H31" t="str">
        <f t="shared" si="0"/>
        <v xml:space="preserve">INSERT INTO SC_SystemeProduits(RefDimension,NomSysteme,typePresta,ligne,formule,cte1,DateModif) values (null,'EXUTOIRE_FCE','MATIERE',337,'#ECSPR-900#',null,now());
</v>
      </c>
    </row>
    <row r="32" spans="1:8" x14ac:dyDescent="0.3">
      <c r="A32" s="12">
        <f>VLOOKUP($C32,[1]MATIERES!$A$2:$K$379,11,0)</f>
        <v>338</v>
      </c>
      <c r="B32" t="s">
        <v>327</v>
      </c>
      <c r="C32" s="50" t="s">
        <v>738</v>
      </c>
      <c r="F32" s="50" t="s">
        <v>1151</v>
      </c>
      <c r="H32" t="str">
        <f t="shared" si="0"/>
        <v xml:space="preserve">INSERT INTO SC_SystemeProduits(RefDimension,NomSysteme,typePresta,ligne,formule,cte1,DateModif) values (null,'EXUTOIRE_FCE','MATIERE',338,'#ECSPR-1200#',null,now());
</v>
      </c>
    </row>
    <row r="33" spans="1:8" x14ac:dyDescent="0.3">
      <c r="A33" s="12">
        <f>VLOOKUP($C33,[1]MATIERES!$A$2:$K$379,11,0)</f>
        <v>339</v>
      </c>
      <c r="B33" t="s">
        <v>327</v>
      </c>
      <c r="C33" s="50" t="s">
        <v>739</v>
      </c>
      <c r="F33" s="50" t="s">
        <v>1152</v>
      </c>
      <c r="H33" t="str">
        <f t="shared" si="0"/>
        <v xml:space="preserve">INSERT INTO SC_SystemeProduits(RefDimension,NomSysteme,typePresta,ligne,formule,cte1,DateModif) values (null,'EXUTOIRE_FCE','MATIERE',339,'#ECSPR-1500#',null,now());
</v>
      </c>
    </row>
    <row r="34" spans="1:8" x14ac:dyDescent="0.3">
      <c r="A34" s="12">
        <f>VLOOKUP($C34,[1]MATIERES!$A$2:$K$379,11,0)</f>
        <v>340</v>
      </c>
      <c r="B34" t="s">
        <v>327</v>
      </c>
      <c r="C34" s="50" t="s">
        <v>740</v>
      </c>
      <c r="F34" s="50" t="s">
        <v>1153</v>
      </c>
      <c r="H34" t="str">
        <f t="shared" si="0"/>
        <v xml:space="preserve">INSERT INTO SC_SystemeProduits(RefDimension,NomSysteme,typePresta,ligne,formule,cte1,DateModif) values (null,'EXUTOIRE_FCE','MATIERE',340,'#ECSPR-1800#',null,now());
</v>
      </c>
    </row>
    <row r="35" spans="1:8" x14ac:dyDescent="0.3">
      <c r="A35" s="12">
        <f>VLOOKUP($C35,[1]MATIERES!$A$2:$K$379,11,0)</f>
        <v>341</v>
      </c>
      <c r="B35" t="s">
        <v>327</v>
      </c>
      <c r="C35" s="50" t="s">
        <v>741</v>
      </c>
      <c r="F35" s="50" t="s">
        <v>1154</v>
      </c>
      <c r="H35" t="str">
        <f t="shared" si="0"/>
        <v xml:space="preserve">INSERT INTO SC_SystemeProduits(RefDimension,NomSysteme,typePresta,ligne,formule,cte1,DateModif) values (null,'EXUTOIRE_FCE','MATIERE',341,'#ECSPR-2100#',null,now());
</v>
      </c>
    </row>
    <row r="36" spans="1:8" x14ac:dyDescent="0.3">
      <c r="A36" s="12">
        <f>VLOOKUP($C36,[1]MATIERES!$A$2:$K$379,11,0)</f>
        <v>342</v>
      </c>
      <c r="B36" t="s">
        <v>327</v>
      </c>
      <c r="C36" s="50" t="s">
        <v>742</v>
      </c>
      <c r="F36" s="50" t="s">
        <v>1155</v>
      </c>
      <c r="H36" t="str">
        <f t="shared" si="0"/>
        <v xml:space="preserve">INSERT INTO SC_SystemeProduits(RefDimension,NomSysteme,typePresta,ligne,formule,cte1,DateModif) values (null,'EXUTOIRE_FCE','MATIERE',342,'#SPR-900-50#',null,now());
</v>
      </c>
    </row>
    <row r="37" spans="1:8" x14ac:dyDescent="0.3">
      <c r="A37" s="12">
        <f>VLOOKUP($C37,[1]MATIERES!$A$2:$K$379,11,0)</f>
        <v>343</v>
      </c>
      <c r="B37" t="s">
        <v>327</v>
      </c>
      <c r="C37" s="50" t="s">
        <v>743</v>
      </c>
      <c r="F37" s="50" t="s">
        <v>1156</v>
      </c>
      <c r="H37" t="str">
        <f t="shared" si="0"/>
        <v xml:space="preserve">INSERT INTO SC_SystemeProduits(RefDimension,NomSysteme,typePresta,ligne,formule,cte1,DateModif) values (null,'EXUTOIRE_FCE','MATIERE',343,'#SPR-1500-50#',null,now());
</v>
      </c>
    </row>
    <row r="38" spans="1:8" x14ac:dyDescent="0.3">
      <c r="A38" s="12">
        <f>VLOOKUP($C38,[1]MATIERES!$A$2:$K$379,11,0)</f>
        <v>344</v>
      </c>
      <c r="B38" t="s">
        <v>327</v>
      </c>
      <c r="C38" s="51" t="s">
        <v>744</v>
      </c>
      <c r="F38" s="51" t="s">
        <v>1157</v>
      </c>
      <c r="H38" t="str">
        <f t="shared" si="0"/>
        <v xml:space="preserve">INSERT INTO SC_SystemeProduits(RefDimension,NomSysteme,typePresta,ligne,formule,cte1,DateModif) values (null,'EXUTOIRE_FCE','MATIERE',344,'#SPR-1200-50#',null,now());
</v>
      </c>
    </row>
    <row r="39" spans="1:8" x14ac:dyDescent="0.3">
      <c r="A39" s="12">
        <f>VLOOKUP($C39,[1]MATIERES!$A$2:$K$379,11,0)</f>
        <v>345</v>
      </c>
      <c r="B39" t="s">
        <v>327</v>
      </c>
      <c r="C39" s="50" t="s">
        <v>745</v>
      </c>
      <c r="F39" s="50" t="s">
        <v>1158</v>
      </c>
      <c r="H39" t="str">
        <f t="shared" si="0"/>
        <v xml:space="preserve">INSERT INTO SC_SystemeProduits(RefDimension,NomSysteme,typePresta,ligne,formule,cte1,DateModif) values (null,'EXUTOIRE_FCE','MATIERE',345,'#NSPR-900#',null,now());
</v>
      </c>
    </row>
    <row r="40" spans="1:8" x14ac:dyDescent="0.3">
      <c r="A40" s="12">
        <f>VLOOKUP($C40,[1]MATIERES!$A$2:$K$379,11,0)</f>
        <v>346</v>
      </c>
      <c r="B40" t="s">
        <v>327</v>
      </c>
      <c r="C40" s="50" t="s">
        <v>746</v>
      </c>
      <c r="F40" s="50" t="s">
        <v>1159</v>
      </c>
      <c r="H40" t="str">
        <f t="shared" si="0"/>
        <v xml:space="preserve">INSERT INTO SC_SystemeProduits(RefDimension,NomSysteme,typePresta,ligne,formule,cte1,DateModif) values (null,'EXUTOIRE_FCE','MATIERE',346,'#SPR-1800-50#',null,now());
</v>
      </c>
    </row>
    <row r="41" spans="1:8" x14ac:dyDescent="0.3">
      <c r="A41" s="12">
        <f>VLOOKUP($C41,[1]MATIERES!$A$2:$K$379,11,0)</f>
        <v>347</v>
      </c>
      <c r="B41" t="s">
        <v>327</v>
      </c>
      <c r="C41" s="50" t="s">
        <v>747</v>
      </c>
      <c r="F41" s="50" t="s">
        <v>1160</v>
      </c>
      <c r="H41" t="str">
        <f t="shared" si="0"/>
        <v xml:space="preserve">INSERT INTO SC_SystemeProduits(RefDimension,NomSysteme,typePresta,ligne,formule,cte1,DateModif) values (null,'EXUTOIRE_FCE','MATIERE',347,'#SPR-900-63#',null,now());
</v>
      </c>
    </row>
    <row r="42" spans="1:8" x14ac:dyDescent="0.3">
      <c r="A42" s="12">
        <f>VLOOKUP($C42,[1]MATIERES!$A$2:$K$379,11,0)</f>
        <v>348</v>
      </c>
      <c r="B42" t="s">
        <v>327</v>
      </c>
      <c r="C42" s="50" t="s">
        <v>748</v>
      </c>
      <c r="F42" s="50" t="s">
        <v>1161</v>
      </c>
      <c r="H42" t="str">
        <f t="shared" si="0"/>
        <v xml:space="preserve">INSERT INTO SC_SystemeProduits(RefDimension,NomSysteme,typePresta,ligne,formule,cte1,DateModif) values (null,'EXUTOIRE_FCE','MATIERE',348,'#SPR-2100-50#',null,now());
</v>
      </c>
    </row>
    <row r="43" spans="1:8" x14ac:dyDescent="0.3">
      <c r="A43" s="12">
        <f>VLOOKUP($C43,[1]MATIERES!$A$2:$K$379,11,0)</f>
        <v>349</v>
      </c>
      <c r="B43" t="s">
        <v>327</v>
      </c>
      <c r="C43" s="50" t="s">
        <v>749</v>
      </c>
      <c r="F43" s="50" t="s">
        <v>1162</v>
      </c>
      <c r="H43" t="str">
        <f t="shared" si="0"/>
        <v xml:space="preserve">INSERT INTO SC_SystemeProduits(RefDimension,NomSysteme,typePresta,ligne,formule,cte1,DateModif) values (null,'EXUTOIRE_FCE','MATIERE',349,'#SPR-1200-63#',null,now());
</v>
      </c>
    </row>
    <row r="44" spans="1:8" x14ac:dyDescent="0.3">
      <c r="A44" s="12">
        <f>VLOOKUP($C44,[1]MATIERES!$A$2:$K$379,11,0)</f>
        <v>350</v>
      </c>
      <c r="B44" t="s">
        <v>327</v>
      </c>
      <c r="C44" s="50" t="s">
        <v>750</v>
      </c>
      <c r="F44" s="50" t="s">
        <v>1163</v>
      </c>
      <c r="H44" t="str">
        <f t="shared" si="0"/>
        <v xml:space="preserve">INSERT INTO SC_SystemeProduits(RefDimension,NomSysteme,typePresta,ligne,formule,cte1,DateModif) values (null,'EXUTOIRE_FCE','MATIERE',350,'#NSPR-1200#',null,now());
</v>
      </c>
    </row>
    <row r="45" spans="1:8" x14ac:dyDescent="0.3">
      <c r="A45" s="12">
        <f>VLOOKUP($C45,[1]MATIERES!$A$2:$K$379,11,0)</f>
        <v>351</v>
      </c>
      <c r="B45" t="s">
        <v>327</v>
      </c>
      <c r="C45" s="50" t="s">
        <v>751</v>
      </c>
      <c r="F45" s="50" t="s">
        <v>1164</v>
      </c>
      <c r="H45" t="str">
        <f t="shared" si="0"/>
        <v xml:space="preserve">INSERT INTO SC_SystemeProduits(RefDimension,NomSysteme,typePresta,ligne,formule,cte1,DateModif) values (null,'EXUTOIRE_FCE','MATIERE',351,'#NSPR-1500#',null,now());
</v>
      </c>
    </row>
    <row r="46" spans="1:8" x14ac:dyDescent="0.3">
      <c r="A46" s="12">
        <f>VLOOKUP($C46,[1]MATIERES!$A$2:$K$379,11,0)</f>
        <v>352</v>
      </c>
      <c r="B46" t="s">
        <v>327</v>
      </c>
      <c r="C46" s="50" t="s">
        <v>752</v>
      </c>
      <c r="F46" s="50" t="s">
        <v>1165</v>
      </c>
      <c r="H46" t="str">
        <f t="shared" si="0"/>
        <v xml:space="preserve">INSERT INTO SC_SystemeProduits(RefDimension,NomSysteme,typePresta,ligne,formule,cte1,DateModif) values (null,'EXUTOIRE_FCE','MATIERE',352,'#SPR-1500-63#',null,now());
</v>
      </c>
    </row>
    <row r="47" spans="1:8" x14ac:dyDescent="0.3">
      <c r="A47" s="12">
        <f>VLOOKUP($C47,[1]MATIERES!$A$2:$K$379,11,0)</f>
        <v>353</v>
      </c>
      <c r="B47" t="s">
        <v>327</v>
      </c>
      <c r="C47" s="50" t="s">
        <v>753</v>
      </c>
      <c r="F47" s="50" t="s">
        <v>1166</v>
      </c>
      <c r="H47" t="str">
        <f t="shared" si="0"/>
        <v xml:space="preserve">INSERT INTO SC_SystemeProduits(RefDimension,NomSysteme,typePresta,ligne,formule,cte1,DateModif) values (null,'EXUTOIRE_FCE','MATIERE',353,'#SPR-1800-63#',null,now());
</v>
      </c>
    </row>
    <row r="48" spans="1:8" x14ac:dyDescent="0.3">
      <c r="A48" s="12">
        <f>VLOOKUP($C48,[1]MATIERES!$A$2:$K$379,11,0)</f>
        <v>354</v>
      </c>
      <c r="B48" t="s">
        <v>327</v>
      </c>
      <c r="C48" s="50" t="s">
        <v>754</v>
      </c>
      <c r="F48" s="50" t="s">
        <v>1167</v>
      </c>
      <c r="H48" t="str">
        <f t="shared" si="0"/>
        <v xml:space="preserve">INSERT INTO SC_SystemeProduits(RefDimension,NomSysteme,typePresta,ligne,formule,cte1,DateModif) values (null,'EXUTOIRE_FCE','MATIERE',354,'#NSPR-1200-PA#',null,now());
</v>
      </c>
    </row>
    <row r="49" spans="1:11" x14ac:dyDescent="0.3">
      <c r="A49" s="12">
        <f>VLOOKUP($C49,[1]MATIERES!$A$2:$K$379,11,0)</f>
        <v>355</v>
      </c>
      <c r="B49" t="s">
        <v>327</v>
      </c>
      <c r="C49" s="50" t="s">
        <v>755</v>
      </c>
      <c r="F49" s="50" t="s">
        <v>1168</v>
      </c>
      <c r="H49" t="str">
        <f t="shared" si="0"/>
        <v xml:space="preserve">INSERT INTO SC_SystemeProduits(RefDimension,NomSysteme,typePresta,ligne,formule,cte1,DateModif) values (null,'EXUTOIRE_FCE','MATIERE',355,'#SPR-2100-63#',null,now());
</v>
      </c>
    </row>
    <row r="50" spans="1:11" x14ac:dyDescent="0.3">
      <c r="A50" s="12">
        <f>VLOOKUP($C50,[1]MATIERES!$A$2:$K$379,11,0)</f>
        <v>356</v>
      </c>
      <c r="B50" t="s">
        <v>327</v>
      </c>
      <c r="C50" s="50" t="s">
        <v>756</v>
      </c>
      <c r="F50" s="50" t="s">
        <v>1169</v>
      </c>
      <c r="H50" t="str">
        <f t="shared" si="0"/>
        <v xml:space="preserve">INSERT INTO SC_SystemeProduits(RefDimension,NomSysteme,typePresta,ligne,formule,cte1,DateModif) values (null,'EXUTOIRE_FCE','MATIERE',356,'#NSPR-2100#',null,now());
</v>
      </c>
    </row>
    <row r="51" spans="1:11" x14ac:dyDescent="0.3">
      <c r="A51" s="12">
        <f>VLOOKUP($C51,[1]MATIERES!$A$2:$K$379,11,0)</f>
        <v>357</v>
      </c>
      <c r="B51" t="s">
        <v>327</v>
      </c>
      <c r="C51" s="50" t="s">
        <v>757</v>
      </c>
      <c r="F51" s="50" t="s">
        <v>1170</v>
      </c>
      <c r="H51" t="str">
        <f t="shared" si="0"/>
        <v xml:space="preserve">INSERT INTO SC_SystemeProduits(RefDimension,NomSysteme,typePresta,ligne,formule,cte1,DateModif) values (null,'EXUTOIRE_FCE','MATIERE',357,'#NSPR-1500-PA#',null,now());
</v>
      </c>
    </row>
    <row r="52" spans="1:11" x14ac:dyDescent="0.3">
      <c r="A52" s="12">
        <f>VLOOKUP($C52,[1]MATIERES!$A$2:$K$379,11,0)</f>
        <v>358</v>
      </c>
      <c r="B52" t="s">
        <v>327</v>
      </c>
      <c r="C52" s="50" t="s">
        <v>758</v>
      </c>
      <c r="F52" s="50" t="s">
        <v>1171</v>
      </c>
      <c r="H52" t="str">
        <f t="shared" si="0"/>
        <v xml:space="preserve">INSERT INTO SC_SystemeProduits(RefDimension,NomSysteme,typePresta,ligne,formule,cte1,DateModif) values (null,'EXUTOIRE_FCE','MATIERE',358,'#NSPR-1800-PA#',null,now());
</v>
      </c>
    </row>
    <row r="53" spans="1:11" x14ac:dyDescent="0.3">
      <c r="A53" s="12">
        <f>VLOOKUP($C53,[1]MATIERES!$A$2:$K$379,11,0)</f>
        <v>359</v>
      </c>
      <c r="B53" t="s">
        <v>327</v>
      </c>
      <c r="C53" s="50" t="s">
        <v>759</v>
      </c>
      <c r="F53" s="50" t="s">
        <v>1172</v>
      </c>
      <c r="H53" t="str">
        <f t="shared" si="0"/>
        <v xml:space="preserve">INSERT INTO SC_SystemeProduits(RefDimension,NomSysteme,typePresta,ligne,formule,cte1,DateModif) values (null,'EXUTOIRE_FCE','MATIERE',359,'#NSPR-2100-PA#',null,now());
</v>
      </c>
    </row>
    <row r="55" spans="1:11" s="79" customFormat="1" x14ac:dyDescent="0.3">
      <c r="A55" s="80">
        <f>VLOOKUP($C55,[1]MATIERES!$A$2:$K$379,11,0)</f>
        <v>337</v>
      </c>
      <c r="B55" s="79" t="s">
        <v>327</v>
      </c>
      <c r="C55" s="82" t="s">
        <v>737</v>
      </c>
      <c r="F55" s="82" t="s">
        <v>1372</v>
      </c>
      <c r="H55" s="79" t="str">
        <f t="shared" ref="H55:H59" si="1">IF(F55="","",SUBSTITUTE(SUBSTITUTE(SUBSTITUTE(SUBSTITUTE(SUBSTITUTE($H$1,"#ID#",$E$1),"#TYPE#",$B55),"#LIGNE#",$A55),"#FORMULE#",IF(F55="","null",CONCATENATE("'",F55,"'"))),"#CTE1#",IF(G55="","null",CONCATENATE("'",G55,"'"))))</f>
        <v xml:space="preserve">INSERT INTO SC_SystemeProduits(RefDimension,NomSysteme,typePresta,ligne,formule,cte1,DateModif) values (null,'EXUTOIRE_FCE','MATIERE',337,'#PR2-ECSPR-900#',null,now());
</v>
      </c>
    </row>
    <row r="56" spans="1:11" s="79" customFormat="1" x14ac:dyDescent="0.3">
      <c r="A56" s="80">
        <f>VLOOKUP($C56,[1]MATIERES!$A$2:$K$379,11,0)</f>
        <v>338</v>
      </c>
      <c r="B56" s="79" t="s">
        <v>327</v>
      </c>
      <c r="C56" s="82" t="s">
        <v>738</v>
      </c>
      <c r="F56" s="82" t="s">
        <v>1373</v>
      </c>
      <c r="H56" s="79" t="str">
        <f t="shared" si="1"/>
        <v xml:space="preserve">INSERT INTO SC_SystemeProduits(RefDimension,NomSysteme,typePresta,ligne,formule,cte1,DateModif) values (null,'EXUTOIRE_FCE','MATIERE',338,'#PR2-ECSPR-1200#',null,now());
</v>
      </c>
    </row>
    <row r="57" spans="1:11" s="79" customFormat="1" x14ac:dyDescent="0.3">
      <c r="A57" s="80">
        <f>VLOOKUP($C57,[1]MATIERES!$A$2:$K$379,11,0)</f>
        <v>339</v>
      </c>
      <c r="B57" s="79" t="s">
        <v>327</v>
      </c>
      <c r="C57" s="82" t="s">
        <v>739</v>
      </c>
      <c r="F57" s="82" t="s">
        <v>1374</v>
      </c>
      <c r="H57" s="79" t="str">
        <f t="shared" si="1"/>
        <v xml:space="preserve">INSERT INTO SC_SystemeProduits(RefDimension,NomSysteme,typePresta,ligne,formule,cte1,DateModif) values (null,'EXUTOIRE_FCE','MATIERE',339,'#PR2-ECSPR-1500#',null,now());
</v>
      </c>
    </row>
    <row r="58" spans="1:11" s="79" customFormat="1" x14ac:dyDescent="0.3">
      <c r="A58" s="80">
        <f>VLOOKUP($C58,[1]MATIERES!$A$2:$K$379,11,0)</f>
        <v>340</v>
      </c>
      <c r="B58" s="79" t="s">
        <v>327</v>
      </c>
      <c r="C58" s="82" t="s">
        <v>740</v>
      </c>
      <c r="F58" s="82" t="s">
        <v>1375</v>
      </c>
      <c r="H58" s="79" t="str">
        <f t="shared" si="1"/>
        <v xml:space="preserve">INSERT INTO SC_SystemeProduits(RefDimension,NomSysteme,typePresta,ligne,formule,cte1,DateModif) values (null,'EXUTOIRE_FCE','MATIERE',340,'#PR2-ECSPR-1800#',null,now());
</v>
      </c>
    </row>
    <row r="59" spans="1:11" s="79" customFormat="1" x14ac:dyDescent="0.3">
      <c r="A59" s="80">
        <f>VLOOKUP($C59,[1]MATIERES!$A$2:$K$379,11,0)</f>
        <v>341</v>
      </c>
      <c r="B59" s="79" t="s">
        <v>327</v>
      </c>
      <c r="C59" s="82" t="s">
        <v>741</v>
      </c>
      <c r="F59" s="82" t="s">
        <v>1376</v>
      </c>
      <c r="H59" s="79" t="str">
        <f t="shared" si="1"/>
        <v xml:space="preserve">INSERT INTO SC_SystemeProduits(RefDimension,NomSysteme,typePresta,ligne,formule,cte1,DateModif) values (null,'EXUTOIRE_FCE','MATIERE',341,'#PR2-ECSPR-2100#',null,now());
</v>
      </c>
    </row>
    <row r="62" spans="1:11" x14ac:dyDescent="0.3">
      <c r="F62">
        <v>2721.61</v>
      </c>
      <c r="G62">
        <f>F62/1.2</f>
        <v>2268.0083333333337</v>
      </c>
      <c r="H62">
        <f>F62-G62</f>
        <v>453.60166666666646</v>
      </c>
    </row>
    <row r="63" spans="1:11" x14ac:dyDescent="0.3">
      <c r="F63">
        <v>2669.11</v>
      </c>
      <c r="G63">
        <f>F63/1.2</f>
        <v>2224.2583333333337</v>
      </c>
      <c r="H63" s="79">
        <f>F63-G63</f>
        <v>444.85166666666646</v>
      </c>
    </row>
    <row r="64" spans="1:11" x14ac:dyDescent="0.3">
      <c r="F64" s="79">
        <f>F62-F63</f>
        <v>52.5</v>
      </c>
      <c r="G64">
        <f>G62-G63</f>
        <v>43.75</v>
      </c>
      <c r="H64">
        <f>H62-H63</f>
        <v>8.75</v>
      </c>
      <c r="J64">
        <v>2093.0100000000002</v>
      </c>
      <c r="K64">
        <f>J64-G64</f>
        <v>2049.2600000000002</v>
      </c>
    </row>
    <row r="65" spans="4:8" x14ac:dyDescent="0.3">
      <c r="F65">
        <v>780</v>
      </c>
      <c r="G65">
        <f>F65/1.2</f>
        <v>650</v>
      </c>
      <c r="H65" s="79">
        <v>130</v>
      </c>
    </row>
    <row r="66" spans="4:8" x14ac:dyDescent="0.3">
      <c r="F66">
        <f>F65+F64</f>
        <v>832.5</v>
      </c>
      <c r="G66" s="79">
        <f t="shared" ref="G66:H66" si="2">G65+G64</f>
        <v>693.75</v>
      </c>
      <c r="H66" s="79">
        <f t="shared" si="2"/>
        <v>138.75</v>
      </c>
    </row>
    <row r="68" spans="4:8" x14ac:dyDescent="0.3">
      <c r="E68">
        <v>1.3</v>
      </c>
      <c r="F68">
        <v>1140</v>
      </c>
      <c r="G68">
        <f>F68/1.2</f>
        <v>950</v>
      </c>
      <c r="H68">
        <f>F68-G68</f>
        <v>190</v>
      </c>
    </row>
    <row r="69" spans="4:8" x14ac:dyDescent="0.3">
      <c r="E69">
        <v>1.1000000000000001</v>
      </c>
      <c r="F69">
        <v>644.21</v>
      </c>
      <c r="G69" s="79">
        <f>F69/1.2</f>
        <v>536.8416666666667</v>
      </c>
      <c r="H69">
        <f>F69-G69</f>
        <v>107.36833333333334</v>
      </c>
    </row>
    <row r="70" spans="4:8" x14ac:dyDescent="0.3">
      <c r="E70">
        <f>1-E69/E68</f>
        <v>0.15384615384615385</v>
      </c>
      <c r="G70">
        <f>G68-G69</f>
        <v>413.1583333333333</v>
      </c>
    </row>
    <row r="71" spans="4:8" x14ac:dyDescent="0.3">
      <c r="G71">
        <v>600</v>
      </c>
    </row>
    <row r="72" spans="4:8" x14ac:dyDescent="0.3">
      <c r="G72">
        <f>G71-G70</f>
        <v>186.8416666666667</v>
      </c>
    </row>
    <row r="73" spans="4:8" x14ac:dyDescent="0.3">
      <c r="F73">
        <v>3150.95</v>
      </c>
      <c r="G73">
        <f>F73/1.2</f>
        <v>2625.7916666666665</v>
      </c>
      <c r="H73">
        <f>F73-G73</f>
        <v>525.1583333333333</v>
      </c>
    </row>
    <row r="74" spans="4:8" x14ac:dyDescent="0.3">
      <c r="F74">
        <v>3140.95</v>
      </c>
      <c r="G74" s="79">
        <f>F74/1.2</f>
        <v>2617.4583333333335</v>
      </c>
    </row>
    <row r="75" spans="4:8" x14ac:dyDescent="0.3">
      <c r="D75">
        <v>281.25</v>
      </c>
      <c r="E75">
        <f>D75*1.2</f>
        <v>337.5</v>
      </c>
      <c r="F75">
        <f>E75-D75</f>
        <v>56.25</v>
      </c>
      <c r="G75">
        <f>G73-G74</f>
        <v>8.3333333333330302</v>
      </c>
    </row>
    <row r="76" spans="4:8" x14ac:dyDescent="0.3">
      <c r="G76">
        <v>2417.16</v>
      </c>
    </row>
    <row r="77" spans="4:8" x14ac:dyDescent="0.3">
      <c r="G77">
        <f>G76-G75</f>
        <v>2408.8266666666668</v>
      </c>
    </row>
  </sheetData>
  <dataValidations count="9">
    <dataValidation allowBlank="1" showErrorMessage="1" promptTitle="MATIERES" prompt="choisir le produit" sqref="C5" xr:uid="{00000000-0002-0000-2200-000000000000}"/>
    <dataValidation type="list" allowBlank="1" showInputMessage="1" showErrorMessage="1" promptTitle="MATIERES" prompt="choisir le produit" sqref="C4 C6:C14" xr:uid="{00000000-0002-0000-2200-000001000000}">
      <formula1>INDIRECT(B4)</formula1>
    </dataValidation>
    <dataValidation type="list" allowBlank="1" showInputMessage="1" promptTitle="MINIPELLE" prompt="choisir la prestation" sqref="C21:C27" xr:uid="{00000000-0002-0000-2200-000002000000}">
      <formula1>INDIRECT(B21)</formula1>
    </dataValidation>
    <dataValidation type="list" allowBlank="1" showInputMessage="1" promptTitle="Main d'oeuvre CHANTIER" prompt="choisir la prestation" sqref="C16:C20" xr:uid="{00000000-0002-0000-2200-000003000000}">
      <formula1>INDIRECT(B16)</formula1>
    </dataValidation>
    <dataValidation type="custom" allowBlank="1" sqref="C33:C36 F33:F36 C57:C59 F57:F59" xr:uid="{00000000-0002-0000-2200-000004000000}">
      <formula1>SUM(A32:WAK127)</formula1>
    </dataValidation>
    <dataValidation type="custom" allowBlank="1" sqref="C30:C32 F30:F32 C55:C56 F55:F56" xr:uid="{00000000-0002-0000-2200-000005000000}">
      <formula1>SUM(A29:WAK127)</formula1>
    </dataValidation>
    <dataValidation type="custom" allowBlank="1" sqref="C37:C38 F37:F38" xr:uid="{00000000-0002-0000-2200-000006000000}">
      <formula1>SUM(A36:WAK127)</formula1>
    </dataValidation>
    <dataValidation type="custom" allowBlank="1" sqref="C40:C53 F40:F53" xr:uid="{00000000-0002-0000-2200-000007000000}">
      <formula1>SUM(A39:WAK127)</formula1>
    </dataValidation>
    <dataValidation type="custom" allowBlank="1" sqref="C39 F39" xr:uid="{00000000-0002-0000-2200-000008000000}">
      <formula1>SUM(A38:WAK127)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40"/>
  <sheetViews>
    <sheetView topLeftCell="G20" workbookViewId="0">
      <selection activeCell="O4" sqref="O4:W40"/>
    </sheetView>
  </sheetViews>
  <sheetFormatPr baseColWidth="10" defaultRowHeight="14.4" x14ac:dyDescent="0.3"/>
  <cols>
    <col min="3" max="3" width="32" customWidth="1"/>
    <col min="6" max="6" width="20.5546875" customWidth="1"/>
    <col min="8" max="8" width="21.109375" customWidth="1"/>
    <col min="10" max="10" width="28.109375" customWidth="1"/>
    <col min="12" max="12" width="24" customWidth="1"/>
    <col min="14" max="14" width="26" customWidth="1"/>
    <col min="16" max="16" width="3" customWidth="1"/>
    <col min="18" max="18" width="3" customWidth="1"/>
    <col min="20" max="20" width="3" customWidth="1"/>
    <col min="22" max="22" width="2.6640625" customWidth="1"/>
  </cols>
  <sheetData>
    <row r="1" spans="1:23" x14ac:dyDescent="0.3">
      <c r="E1" t="s">
        <v>1042</v>
      </c>
      <c r="G1" t="s">
        <v>1043</v>
      </c>
      <c r="I1" t="s">
        <v>1044</v>
      </c>
      <c r="K1" t="s">
        <v>1045</v>
      </c>
      <c r="M1" t="s">
        <v>1054</v>
      </c>
      <c r="O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23" x14ac:dyDescent="0.3">
      <c r="E2" s="100" t="s">
        <v>1038</v>
      </c>
      <c r="F2" s="100"/>
      <c r="G2" s="100" t="s">
        <v>1039</v>
      </c>
      <c r="H2" s="100"/>
      <c r="I2" s="100" t="s">
        <v>1040</v>
      </c>
      <c r="J2" s="100"/>
      <c r="K2" s="100" t="s">
        <v>1041</v>
      </c>
      <c r="L2" s="100"/>
      <c r="M2" s="99" t="s">
        <v>1053</v>
      </c>
      <c r="N2" s="100"/>
    </row>
    <row r="3" spans="1:23" x14ac:dyDescent="0.3">
      <c r="E3" t="s">
        <v>277</v>
      </c>
      <c r="F3" s="14" t="s">
        <v>815</v>
      </c>
      <c r="G3" t="s">
        <v>277</v>
      </c>
      <c r="H3" s="14" t="s">
        <v>815</v>
      </c>
      <c r="I3" t="s">
        <v>277</v>
      </c>
      <c r="J3" s="14" t="s">
        <v>815</v>
      </c>
      <c r="K3" t="s">
        <v>277</v>
      </c>
      <c r="L3" s="14" t="s">
        <v>815</v>
      </c>
      <c r="M3" t="s">
        <v>277</v>
      </c>
      <c r="N3" s="14" t="s">
        <v>815</v>
      </c>
    </row>
    <row r="4" spans="1:23" x14ac:dyDescent="0.3">
      <c r="A4" s="12">
        <f>VLOOKUP($C4,[1]MATIERES!$A$2:$K$379,11,0)</f>
        <v>158</v>
      </c>
      <c r="B4" t="s">
        <v>327</v>
      </c>
      <c r="C4" s="23" t="s">
        <v>501</v>
      </c>
      <c r="D4" s="27" t="str">
        <f>IF($C4="","",VLOOKUP($C4,[2]MATIERES!$A$2:$F$448,5,0))</f>
        <v>m²</v>
      </c>
      <c r="E4" s="28"/>
      <c r="F4" s="29" t="s">
        <v>1046</v>
      </c>
      <c r="G4" s="28"/>
      <c r="H4" s="29" t="s">
        <v>1046</v>
      </c>
      <c r="I4" s="28"/>
      <c r="J4" s="29"/>
      <c r="K4" s="28"/>
      <c r="L4" s="29" t="s">
        <v>1058</v>
      </c>
      <c r="M4" s="28"/>
      <c r="N4" s="29" t="s">
        <v>1063</v>
      </c>
      <c r="O4" t="str">
        <f>IF(AND(F4="",E4=""),"",SUBSTITUTE(SUBSTITUTE(SUBSTITUTE(SUBSTITUTE(SUBSTITUTE($O$1,"#ID#",E$1),"#TYPE#",$B4),"#LIGNE#",$A4),"#Q#",IF(F4="",SUBSTITUTE(E4,",","."),"null")),"#FORMULE#",IF(F4="","null",CONCATENATE("'",F4,"'"))))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Q4" t="str">
        <f t="shared" ref="Q4:W4" si="0">IF(AND(H4="",G4=""),"",SUBSTITUTE(SUBSTITUTE(SUBSTITUTE(SUBSTITUTE(SUBSTITUTE($O$1,"#ID#",G$1),"#TYPE#",$B4),"#LIGNE#",$A4),"#Q#",IF(H4="",SUBSTITUTE(G4,",","."),"null")),"#FORMULE#",IF(H4="","null",CONCATENATE("'",H4,"'"))))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S4" t="str">
        <f t="shared" si="0"/>
        <v/>
      </c>
      <c r="U4" t="str">
        <f t="shared" si="0"/>
        <v xml:space="preserve">INSERT INTO SC_SystemeProduits(RefDimension,NomSysteme,typePresta,ligne,Quantite,formule,DateModif) values (null,'ZRV2','MATIERE',158,null,'SURFACE_ZRV2',now());
</v>
      </c>
      <c r="W4" t="str">
        <f t="shared" si="0"/>
        <v xml:space="preserve">INSERT INTO SC_SystemeProduits(RefDimension,NomSysteme,typePresta,ligne,Quantite,formule,DateModif) values (null,'EPANDRAIN','MATIERE',158,null,'0.5*EPANDRAIN',now());
</v>
      </c>
    </row>
    <row r="5" spans="1:23" x14ac:dyDescent="0.3">
      <c r="A5" s="12">
        <f>VLOOKUP($C5,[1]MATIERES!$A$2:$K$379,11,0)</f>
        <v>360</v>
      </c>
      <c r="B5" t="s">
        <v>327</v>
      </c>
      <c r="C5" s="23" t="s">
        <v>304</v>
      </c>
      <c r="D5" s="27" t="str">
        <f>IF($C5="","",VLOOKUP($C5,[2]MATIERES!$A$2:$F$448,5,0))</f>
        <v>ml</v>
      </c>
      <c r="E5" s="28"/>
      <c r="F5" s="29" t="s">
        <v>1046</v>
      </c>
      <c r="G5" s="28"/>
      <c r="H5" s="29" t="s">
        <v>1046</v>
      </c>
      <c r="I5" s="28"/>
      <c r="J5" s="29"/>
      <c r="K5" s="28"/>
      <c r="L5" s="29"/>
      <c r="M5" s="28"/>
      <c r="N5" s="29" t="s">
        <v>1054</v>
      </c>
      <c r="O5" t="str">
        <f t="shared" ref="O5:O40" si="1">IF(AND(F5="",E5=""),"",SUBSTITUTE(SUBSTITUTE(SUBSTITUTE(SUBSTITUTE(SUBSTITUTE($O$1,"#ID#",E$1),"#TYPE#",$B5),"#LIGNE#",$A5),"#Q#",IF(F5="",SUBSTITUTE(E5,",","."),"null")),"#FORMULE#",IF(F5="","null",CONCATENATE("'",F5,"'"))))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Q5" t="str">
        <f t="shared" ref="Q5:Q40" si="2">IF(AND(H5="",G5=""),"",SUBSTITUTE(SUBSTITUTE(SUBSTITUTE(SUBSTITUTE(SUBSTITUTE($O$1,"#ID#",G$1),"#TYPE#",$B5),"#LIGNE#",$A5),"#Q#",IF(H5="",SUBSTITUTE(G5,",","."),"null")),"#FORMULE#",IF(H5="","null",CONCATENATE("'",H5,"'"))))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S5" t="str">
        <f t="shared" ref="S5:S40" si="3">IF(AND(J5="",I5=""),"",SUBSTITUTE(SUBSTITUTE(SUBSTITUTE(SUBSTITUTE(SUBSTITUTE($O$1,"#ID#",I$1),"#TYPE#",$B5),"#LIGNE#",$A5),"#Q#",IF(J5="",SUBSTITUTE(I5,",","."),"null")),"#FORMULE#",IF(J5="","null",CONCATENATE("'",J5,"'"))))</f>
        <v/>
      </c>
      <c r="U5" t="str">
        <f t="shared" ref="U5:U40" si="4">IF(AND(L5="",K5=""),"",SUBSTITUTE(SUBSTITUTE(SUBSTITUTE(SUBSTITUTE(SUBSTITUTE($O$1,"#ID#",K$1),"#TYPE#",$B5),"#LIGNE#",$A5),"#Q#",IF(L5="",SUBSTITUTE(K5,",","."),"null")),"#FORMULE#",IF(L5="","null",CONCATENATE("'",L5,"'"))))</f>
        <v/>
      </c>
      <c r="W5" t="str">
        <f t="shared" ref="W5:W40" si="5">IF(AND(N5="",M5=""),"",SUBSTITUTE(SUBSTITUTE(SUBSTITUTE(SUBSTITUTE(SUBSTITUTE($O$1,"#ID#",M$1),"#TYPE#",$B5),"#LIGNE#",$A5),"#Q#",IF(N5="",SUBSTITUTE(M5,",","."),"null")),"#FORMULE#",IF(N5="","null",CONCATENATE("'",N5,"'"))))</f>
        <v xml:space="preserve">INSERT INTO SC_SystemeProduits(RefDimension,NomSysteme,typePresta,ligne,Quantite,formule,DateModif) values (null,'EPANDRAIN','MATIERE',360,null,'EPANDRAIN',now());
</v>
      </c>
    </row>
    <row r="6" spans="1:23" x14ac:dyDescent="0.3">
      <c r="A6" s="12">
        <f>VLOOKUP($C6,[1]MATIERES!$A$2:$K$379,11,0)</f>
        <v>270</v>
      </c>
      <c r="B6" t="s">
        <v>327</v>
      </c>
      <c r="C6" s="23" t="s">
        <v>676</v>
      </c>
      <c r="D6" s="27"/>
      <c r="E6" s="28"/>
      <c r="F6" s="29"/>
      <c r="G6" s="28"/>
      <c r="H6" s="29"/>
      <c r="I6" s="28"/>
      <c r="J6" s="29"/>
      <c r="K6" s="28"/>
      <c r="L6" s="29"/>
      <c r="M6" s="28"/>
      <c r="N6" s="29"/>
      <c r="O6" t="str">
        <f t="shared" si="1"/>
        <v/>
      </c>
      <c r="Q6" t="str">
        <f t="shared" si="2"/>
        <v/>
      </c>
      <c r="S6" t="str">
        <f t="shared" si="3"/>
        <v/>
      </c>
      <c r="U6" t="str">
        <f t="shared" si="4"/>
        <v/>
      </c>
      <c r="W6" t="str">
        <f t="shared" si="5"/>
        <v/>
      </c>
    </row>
    <row r="7" spans="1:23" x14ac:dyDescent="0.3">
      <c r="A7" s="12">
        <f>VLOOKUP($C7,[1]MATIERES!$A$2:$K$379,11,0)</f>
        <v>269</v>
      </c>
      <c r="B7" t="s">
        <v>327</v>
      </c>
      <c r="C7" s="23" t="s">
        <v>1037</v>
      </c>
      <c r="D7" s="27" t="str">
        <f>IF($C7="","",VLOOKUP($C7,[2]MATIERES!$A$2:$F$448,5,0))</f>
        <v>pc</v>
      </c>
      <c r="E7" s="28"/>
      <c r="F7" s="29"/>
      <c r="G7" s="28"/>
      <c r="H7" s="29"/>
      <c r="I7" s="28"/>
      <c r="J7" s="29"/>
      <c r="K7" s="28"/>
      <c r="L7" s="29"/>
      <c r="M7" s="28"/>
      <c r="N7" s="29"/>
      <c r="O7" t="str">
        <f t="shared" si="1"/>
        <v/>
      </c>
      <c r="Q7" t="str">
        <f t="shared" si="2"/>
        <v/>
      </c>
      <c r="S7" t="str">
        <f t="shared" si="3"/>
        <v/>
      </c>
      <c r="U7" t="str">
        <f t="shared" si="4"/>
        <v/>
      </c>
      <c r="W7" t="str">
        <f t="shared" si="5"/>
        <v/>
      </c>
    </row>
    <row r="8" spans="1:23" x14ac:dyDescent="0.3">
      <c r="A8" s="12">
        <f>VLOOKUP($C8,[1]MATIERES!$A$2:$K$379,11,0)</f>
        <v>361</v>
      </c>
      <c r="B8" t="s">
        <v>327</v>
      </c>
      <c r="C8" s="23" t="s">
        <v>139</v>
      </c>
      <c r="D8" s="27" t="str">
        <f>IF($C8="","",VLOOKUP($C8,[2]MATIERES!$A$2:$F$448,5,0))</f>
        <v>ml</v>
      </c>
      <c r="E8" s="28"/>
      <c r="F8" s="29"/>
      <c r="G8" s="28"/>
      <c r="H8" s="29"/>
      <c r="I8" s="28"/>
      <c r="J8" s="29"/>
      <c r="K8" s="28"/>
      <c r="L8" s="29"/>
      <c r="M8" s="28"/>
      <c r="N8" s="29"/>
      <c r="O8" t="str">
        <f t="shared" si="1"/>
        <v/>
      </c>
      <c r="Q8" t="str">
        <f t="shared" si="2"/>
        <v/>
      </c>
      <c r="S8" t="str">
        <f t="shared" si="3"/>
        <v/>
      </c>
      <c r="U8" t="str">
        <f t="shared" si="4"/>
        <v/>
      </c>
      <c r="W8" t="str">
        <f t="shared" si="5"/>
        <v/>
      </c>
    </row>
    <row r="9" spans="1:23" x14ac:dyDescent="0.3">
      <c r="A9" s="12">
        <f>VLOOKUP($C9,[1]MATIERES!$A$2:$K$379,11,0)</f>
        <v>362</v>
      </c>
      <c r="B9" t="s">
        <v>327</v>
      </c>
      <c r="C9" s="23" t="s">
        <v>760</v>
      </c>
      <c r="D9" s="27" t="str">
        <f>IF($C9="","",VLOOKUP($C9,[2]MATIERES!$A$2:$F$448,5,0))</f>
        <v>ml</v>
      </c>
      <c r="E9" s="28"/>
      <c r="F9" s="29"/>
      <c r="G9" s="28"/>
      <c r="H9" s="29"/>
      <c r="I9" s="28"/>
      <c r="J9" s="29"/>
      <c r="K9" s="28"/>
      <c r="L9" s="29"/>
      <c r="M9" s="28"/>
      <c r="N9" s="29"/>
      <c r="O9" t="str">
        <f t="shared" si="1"/>
        <v/>
      </c>
      <c r="Q9" t="str">
        <f t="shared" si="2"/>
        <v/>
      </c>
      <c r="S9" t="str">
        <f t="shared" si="3"/>
        <v/>
      </c>
      <c r="U9" t="str">
        <f t="shared" si="4"/>
        <v/>
      </c>
      <c r="W9" t="str">
        <f t="shared" si="5"/>
        <v/>
      </c>
    </row>
    <row r="10" spans="1:23" x14ac:dyDescent="0.3">
      <c r="A10" s="12">
        <f>VLOOKUP($C10,[1]MATIERES!$A$2:$K$379,11,0)</f>
        <v>363</v>
      </c>
      <c r="B10" t="s">
        <v>327</v>
      </c>
      <c r="C10" s="23" t="s">
        <v>761</v>
      </c>
      <c r="D10" s="27" t="str">
        <f>IF($C10="","",VLOOKUP($C10,[2]MATIERES!$A$2:$F$448,5,0))</f>
        <v>ml</v>
      </c>
      <c r="E10" s="28"/>
      <c r="F10" s="29"/>
      <c r="G10" s="28"/>
      <c r="H10" s="29"/>
      <c r="I10" s="28"/>
      <c r="J10" s="29"/>
      <c r="K10" s="28"/>
      <c r="L10" s="29"/>
      <c r="M10" s="28"/>
      <c r="N10" s="29"/>
      <c r="O10" t="str">
        <f t="shared" si="1"/>
        <v/>
      </c>
      <c r="Q10" t="str">
        <f t="shared" si="2"/>
        <v/>
      </c>
      <c r="S10" t="str">
        <f t="shared" si="3"/>
        <v/>
      </c>
      <c r="U10" t="str">
        <f t="shared" si="4"/>
        <v/>
      </c>
      <c r="W10" t="str">
        <f t="shared" si="5"/>
        <v/>
      </c>
    </row>
    <row r="11" spans="1:23" x14ac:dyDescent="0.3">
      <c r="A11" s="12">
        <f>VLOOKUP($C11,[1]MATIERES!$A$2:$K$379,11,0)</f>
        <v>167</v>
      </c>
      <c r="B11" t="s">
        <v>327</v>
      </c>
      <c r="C11" s="23" t="s">
        <v>510</v>
      </c>
      <c r="D11" s="27" t="str">
        <f>IF($C11="","",VLOOKUP($C11,[2]MATIERES!$A$2:$F$448,5,0))</f>
        <v>ml</v>
      </c>
      <c r="E11" s="28"/>
      <c r="F11" s="29"/>
      <c r="G11" s="28"/>
      <c r="H11" s="29"/>
      <c r="I11" s="28">
        <f>4</f>
        <v>4</v>
      </c>
      <c r="J11" s="29"/>
      <c r="K11" s="28"/>
      <c r="L11" s="29"/>
      <c r="M11" s="28"/>
      <c r="N11" s="29"/>
      <c r="O11" t="str">
        <f t="shared" si="1"/>
        <v/>
      </c>
      <c r="Q11" t="str">
        <f t="shared" si="2"/>
        <v/>
      </c>
      <c r="S11" t="str">
        <f t="shared" si="3"/>
        <v xml:space="preserve">INSERT INTO SC_SystemeProduits(RefDimension,NomSysteme,typePresta,ligne,Quantite,formule,DateModif) values (null,'ZRV1','MATIERE',167,4,null,now());
</v>
      </c>
      <c r="U11" t="str">
        <f t="shared" si="4"/>
        <v/>
      </c>
      <c r="W11" t="str">
        <f t="shared" si="5"/>
        <v/>
      </c>
    </row>
    <row r="12" spans="1:23" x14ac:dyDescent="0.3">
      <c r="A12" s="12">
        <f>VLOOKUP($C12,[1]MATIERES!$A$2:$K$379,11,0)</f>
        <v>174</v>
      </c>
      <c r="B12" t="s">
        <v>327</v>
      </c>
      <c r="C12" s="23" t="s">
        <v>356</v>
      </c>
      <c r="D12" s="27" t="str">
        <f>IF($C12="","",VLOOKUP($C12,[2]MATIERES!$A$2:$F$448,5,0))</f>
        <v>pc</v>
      </c>
      <c r="E12" s="28"/>
      <c r="F12" s="29"/>
      <c r="G12" s="28"/>
      <c r="H12" s="29"/>
      <c r="I12" s="28"/>
      <c r="J12" s="29" t="s">
        <v>1055</v>
      </c>
      <c r="K12" s="28"/>
      <c r="L12" s="29" t="s">
        <v>1058</v>
      </c>
      <c r="M12" s="28"/>
      <c r="N12" s="29"/>
      <c r="O12" t="str">
        <f t="shared" si="1"/>
        <v/>
      </c>
      <c r="Q12" t="str">
        <f t="shared" si="2"/>
        <v/>
      </c>
      <c r="S12" t="str">
        <f t="shared" si="3"/>
        <v xml:space="preserve">INSERT INTO SC_SystemeProduits(RefDimension,NomSysteme,typePresta,ligne,Quantite,formule,DateModif) values (null,'ZRV1','MATIERE',174,null,'SURFACE_ZRV1',now());
</v>
      </c>
      <c r="U12" t="str">
        <f t="shared" si="4"/>
        <v xml:space="preserve">INSERT INTO SC_SystemeProduits(RefDimension,NomSysteme,typePresta,ligne,Quantite,formule,DateModif) values (null,'ZRV2','MATIERE',174,null,'SURFACE_ZRV2',now());
</v>
      </c>
      <c r="W12" t="str">
        <f t="shared" si="5"/>
        <v/>
      </c>
    </row>
    <row r="13" spans="1:23" x14ac:dyDescent="0.3">
      <c r="A13" s="12">
        <f>VLOOKUP($C13,[1]MATIERES!$A$2:$K$379,11,0)</f>
        <v>185</v>
      </c>
      <c r="B13" t="s">
        <v>327</v>
      </c>
      <c r="C13" s="23" t="s">
        <v>360</v>
      </c>
      <c r="D13" s="27" t="str">
        <f>IF($C13="","",VLOOKUP($C13,[2]MATIERES!$A$2:$F$448,5,0))</f>
        <v>pc</v>
      </c>
      <c r="E13" s="28"/>
      <c r="F13" s="29"/>
      <c r="G13" s="28"/>
      <c r="H13" s="29"/>
      <c r="I13" s="28"/>
      <c r="J13" s="29" t="s">
        <v>1055</v>
      </c>
      <c r="K13" s="28"/>
      <c r="L13" s="29" t="s">
        <v>1058</v>
      </c>
      <c r="M13" s="28"/>
      <c r="N13" s="29"/>
      <c r="O13" t="str">
        <f t="shared" si="1"/>
        <v/>
      </c>
      <c r="Q13" t="str">
        <f t="shared" si="2"/>
        <v/>
      </c>
      <c r="S13" t="str">
        <f t="shared" si="3"/>
        <v xml:space="preserve">INSERT INTO SC_SystemeProduits(RefDimension,NomSysteme,typePresta,ligne,Quantite,formule,DateModif) values (null,'ZRV1','MATIERE',185,null,'SURFACE_ZRV1',now());
</v>
      </c>
      <c r="U13" t="str">
        <f t="shared" si="4"/>
        <v xml:space="preserve">INSERT INTO SC_SystemeProduits(RefDimension,NomSysteme,typePresta,ligne,Quantite,formule,DateModif) values (null,'ZRV2','MATIERE',185,null,'SURFACE_ZRV2',now());
</v>
      </c>
      <c r="W13" t="str">
        <f t="shared" si="5"/>
        <v/>
      </c>
    </row>
    <row r="14" spans="1:23" x14ac:dyDescent="0.3">
      <c r="A14" s="12">
        <f>VLOOKUP($C14,[1]MATIERES!$A$2:$K$379,11,0)</f>
        <v>182</v>
      </c>
      <c r="B14" t="s">
        <v>327</v>
      </c>
      <c r="C14" s="23" t="s">
        <v>358</v>
      </c>
      <c r="D14" s="27" t="str">
        <f>IF($C14="","",VLOOKUP($C14,[2]MATIERES!$A$2:$F$448,5,0))</f>
        <v>pc</v>
      </c>
      <c r="E14" s="28"/>
      <c r="F14" s="29"/>
      <c r="G14" s="28"/>
      <c r="H14" s="29"/>
      <c r="I14" s="28"/>
      <c r="J14" s="29" t="s">
        <v>1055</v>
      </c>
      <c r="K14" s="28"/>
      <c r="L14" s="29" t="s">
        <v>1058</v>
      </c>
      <c r="M14" s="28"/>
      <c r="N14" s="29"/>
      <c r="O14" t="str">
        <f t="shared" si="1"/>
        <v/>
      </c>
      <c r="Q14" t="str">
        <f t="shared" si="2"/>
        <v/>
      </c>
      <c r="S14" t="str">
        <f t="shared" si="3"/>
        <v xml:space="preserve">INSERT INTO SC_SystemeProduits(RefDimension,NomSysteme,typePresta,ligne,Quantite,formule,DateModif) values (null,'ZRV1','MATIERE',182,null,'SURFACE_ZRV1',now());
</v>
      </c>
      <c r="U14" t="str">
        <f t="shared" si="4"/>
        <v xml:space="preserve">INSERT INTO SC_SystemeProduits(RefDimension,NomSysteme,typePresta,ligne,Quantite,formule,DateModif) values (null,'ZRV2','MATIERE',182,null,'SURFACE_ZRV2',now());
</v>
      </c>
      <c r="W14" t="str">
        <f t="shared" si="5"/>
        <v/>
      </c>
    </row>
    <row r="15" spans="1:23" x14ac:dyDescent="0.3">
      <c r="A15" s="12">
        <f>VLOOKUP($C15,[1]MATIERES!$A$2:$K$379,11,0)</f>
        <v>198</v>
      </c>
      <c r="B15" t="s">
        <v>327</v>
      </c>
      <c r="C15" s="23" t="s">
        <v>559</v>
      </c>
      <c r="D15" s="27" t="str">
        <f>IF($C15="","",VLOOKUP($C15,[2]MATIERES!$A$2:$F$448,5,0))</f>
        <v>pc</v>
      </c>
      <c r="E15" s="28"/>
      <c r="F15" s="29"/>
      <c r="G15" s="28"/>
      <c r="H15" s="29"/>
      <c r="I15" s="28"/>
      <c r="J15" s="29" t="s">
        <v>1055</v>
      </c>
      <c r="K15" s="28"/>
      <c r="L15" s="29" t="s">
        <v>1058</v>
      </c>
      <c r="M15" s="28"/>
      <c r="N15" s="29"/>
      <c r="O15" t="str">
        <f t="shared" si="1"/>
        <v/>
      </c>
      <c r="Q15" t="str">
        <f t="shared" si="2"/>
        <v/>
      </c>
      <c r="S15" t="str">
        <f t="shared" si="3"/>
        <v xml:space="preserve">INSERT INTO SC_SystemeProduits(RefDimension,NomSysteme,typePresta,ligne,Quantite,formule,DateModif) values (null,'ZRV1','MATIERE',198,null,'SURFACE_ZRV1',now());
</v>
      </c>
      <c r="U15" t="str">
        <f t="shared" si="4"/>
        <v xml:space="preserve">INSERT INTO SC_SystemeProduits(RefDimension,NomSysteme,typePresta,ligne,Quantite,formule,DateModif) values (null,'ZRV2','MATIERE',198,null,'SURFACE_ZRV2',now());
</v>
      </c>
      <c r="W15" t="str">
        <f t="shared" si="5"/>
        <v/>
      </c>
    </row>
    <row r="16" spans="1:23" x14ac:dyDescent="0.3">
      <c r="A16" s="12">
        <f>VLOOKUP($C16,[1]MATIERES!$A$2:$K$379,11,0)</f>
        <v>188</v>
      </c>
      <c r="B16" t="s">
        <v>327</v>
      </c>
      <c r="C16" s="23" t="s">
        <v>359</v>
      </c>
      <c r="D16" s="27" t="str">
        <f>IF($C16="","",VLOOKUP($C16,[2]MATIERES!$A$2:$F$448,5,0))</f>
        <v>pc</v>
      </c>
      <c r="E16" s="28"/>
      <c r="F16" s="29"/>
      <c r="G16" s="28"/>
      <c r="H16" s="29"/>
      <c r="I16" s="28"/>
      <c r="J16" s="29" t="s">
        <v>1055</v>
      </c>
      <c r="K16" s="28"/>
      <c r="L16" s="29" t="s">
        <v>1058</v>
      </c>
      <c r="M16" s="28"/>
      <c r="N16" s="29"/>
      <c r="O16" t="str">
        <f t="shared" si="1"/>
        <v/>
      </c>
      <c r="Q16" t="str">
        <f t="shared" si="2"/>
        <v/>
      </c>
      <c r="S16" t="str">
        <f t="shared" si="3"/>
        <v xml:space="preserve">INSERT INTO SC_SystemeProduits(RefDimension,NomSysteme,typePresta,ligne,Quantite,formule,DateModif) values (null,'ZRV1','MATIERE',188,null,'SURFACE_ZRV1',now());
</v>
      </c>
      <c r="U16" t="str">
        <f t="shared" si="4"/>
        <v xml:space="preserve">INSERT INTO SC_SystemeProduits(RefDimension,NomSysteme,typePresta,ligne,Quantite,formule,DateModif) values (null,'ZRV2','MATIERE',188,null,'SURFACE_ZRV2',now());
</v>
      </c>
      <c r="W16" t="str">
        <f t="shared" si="5"/>
        <v/>
      </c>
    </row>
    <row r="17" spans="1:23" ht="12.75" customHeight="1" x14ac:dyDescent="0.3">
      <c r="A17" s="12">
        <f>VLOOKUP($C17,[1]MATIERES!$A$2:$K$379,11,0)</f>
        <v>376</v>
      </c>
      <c r="B17" t="s">
        <v>327</v>
      </c>
      <c r="C17" s="23" t="s">
        <v>283</v>
      </c>
      <c r="D17" s="27" t="s">
        <v>317</v>
      </c>
      <c r="E17" s="30"/>
      <c r="F17" s="29" t="s">
        <v>1048</v>
      </c>
      <c r="G17" s="30"/>
      <c r="H17" s="29" t="s">
        <v>1048</v>
      </c>
      <c r="I17" s="30"/>
      <c r="J17" s="68" t="s">
        <v>1279</v>
      </c>
      <c r="K17" s="30"/>
      <c r="L17" s="29" t="s">
        <v>1059</v>
      </c>
      <c r="M17" s="30"/>
      <c r="N17" s="29" t="s">
        <v>1062</v>
      </c>
      <c r="O17" t="str">
        <f t="shared" si="1"/>
        <v xml:space="preserve">INSERT INTO SC_SystemeProduits(RefDimension,NomSysteme,typePresta,ligne,Quantite,formule,DateModif) values (null,'ZI_PEU_PROFONDE','MATIERE',376,null,'1.6*0.3*SURFACE_ZI',now());
</v>
      </c>
      <c r="Q17" t="str">
        <f t="shared" si="2"/>
        <v xml:space="preserve">INSERT INTO SC_SystemeProduits(RefDimension,NomSysteme,typePresta,ligne,Quantite,formule,DateModif) values (null,'ZI_PROFONDE','MATIERE',376,null,'1.6*0.3*SURFACE_ZI',now());
</v>
      </c>
      <c r="S17" t="str">
        <f t="shared" si="3"/>
        <v xml:space="preserve">INSERT INTO SC_SystemeProduits(RefDimension,NomSysteme,typePresta,ligne,Quantite,formule,DateModif) values (null,'ZRV1','MATIERE',376,null,'1.6*0.1*SURFACE_ZRV1',now());
</v>
      </c>
      <c r="U17" t="str">
        <f t="shared" si="4"/>
        <v xml:space="preserve">INSERT INTO SC_SystemeProduits(RefDimension,NomSysteme,typePresta,ligne,Quantite,formule,DateModif) values (null,'ZRV2','MATIERE',376,null,'1.6*0.3*SURFACE_ZRV2',now());
</v>
      </c>
      <c r="W17" t="str">
        <f t="shared" si="5"/>
        <v xml:space="preserve">INSERT INTO SC_SystemeProduits(RefDimension,NomSysteme,typePresta,ligne,Quantite,formule,DateModif) values (null,'EPANDRAIN','MATIERE',376,null,'1.6*0.15*EPANDRAIN',now());
</v>
      </c>
    </row>
    <row r="18" spans="1:23" x14ac:dyDescent="0.3">
      <c r="A18" s="12">
        <f>VLOOKUP($C18,[1]MATIERES!$A$2:$K$379,11,0)</f>
        <v>375</v>
      </c>
      <c r="B18" t="s">
        <v>327</v>
      </c>
      <c r="C18" s="23" t="s">
        <v>281</v>
      </c>
      <c r="D18" s="27" t="str">
        <f>IF($C18="","",VLOOKUP($C18,[2]MATIERES!$A$2:$F$448,5,0))</f>
        <v>t</v>
      </c>
      <c r="E18" s="28"/>
      <c r="F18" s="29"/>
      <c r="G18" s="28"/>
      <c r="H18" s="29"/>
      <c r="I18" s="28"/>
      <c r="J18" s="68" t="s">
        <v>1280</v>
      </c>
      <c r="K18" s="28"/>
      <c r="L18" s="29"/>
      <c r="M18" s="28"/>
      <c r="N18" s="29"/>
      <c r="O18" t="str">
        <f t="shared" si="1"/>
        <v/>
      </c>
      <c r="Q18" t="str">
        <f t="shared" si="2"/>
        <v/>
      </c>
      <c r="S18" t="str">
        <f t="shared" si="3"/>
        <v xml:space="preserve">INSERT INTO SC_SystemeProduits(RefDimension,NomSysteme,typePresta,ligne,Quantite,formule,DateModif) values (null,'ZRV1','MATIERE',375,null,'0.1*1.6*SURFACE_ZRV1',now());
</v>
      </c>
      <c r="U18" t="str">
        <f t="shared" si="4"/>
        <v/>
      </c>
      <c r="W18" t="str">
        <f t="shared" si="5"/>
        <v/>
      </c>
    </row>
    <row r="19" spans="1:23" x14ac:dyDescent="0.3">
      <c r="A19" s="12">
        <f>VLOOKUP($C19,[1]MATIERES!$A$2:$K$379,11,0)</f>
        <v>373</v>
      </c>
      <c r="B19" t="s">
        <v>327</v>
      </c>
      <c r="C19" s="23" t="s">
        <v>282</v>
      </c>
      <c r="D19" s="27" t="str">
        <f>IF($C19="","",VLOOKUP($C19,[2]MATIERES!$A$2:$F$448,5,0))</f>
        <v>t</v>
      </c>
      <c r="E19" s="28"/>
      <c r="F19" s="29"/>
      <c r="G19" s="28"/>
      <c r="H19" s="29"/>
      <c r="I19" s="28"/>
      <c r="J19" s="68" t="s">
        <v>1281</v>
      </c>
      <c r="K19" s="28"/>
      <c r="L19" s="29"/>
      <c r="M19" s="28"/>
      <c r="N19" s="29"/>
      <c r="O19" t="str">
        <f t="shared" si="1"/>
        <v/>
      </c>
      <c r="Q19" t="str">
        <f t="shared" si="2"/>
        <v/>
      </c>
      <c r="S19" t="str">
        <f t="shared" si="3"/>
        <v xml:space="preserve">INSERT INTO SC_SystemeProduits(RefDimension,NomSysteme,typePresta,ligne,Quantite,formule,DateModif) values (null,'ZRV1','MATIERE',373,null,'0.1*1.8*SURFACE_ZRV1',now());
</v>
      </c>
      <c r="U19" t="str">
        <f t="shared" si="4"/>
        <v/>
      </c>
      <c r="W19" t="str">
        <f t="shared" si="5"/>
        <v/>
      </c>
    </row>
    <row r="20" spans="1:23" x14ac:dyDescent="0.3">
      <c r="A20" s="12">
        <f>VLOOKUP($C20,[1]MATIERES!$A$2:$K$379,11,0)</f>
        <v>165</v>
      </c>
      <c r="B20" t="s">
        <v>327</v>
      </c>
      <c r="C20" s="23" t="s">
        <v>363</v>
      </c>
      <c r="D20" s="27" t="str">
        <f>IF($C20="","",VLOOKUP($C20,[2]MATIERES!$A$2:$F$448,5,0))</f>
        <v>pc</v>
      </c>
      <c r="E20" s="30">
        <v>2</v>
      </c>
      <c r="F20" s="29"/>
      <c r="G20" s="30">
        <v>4</v>
      </c>
      <c r="H20" s="29"/>
      <c r="I20" s="30">
        <v>2</v>
      </c>
      <c r="J20" s="29"/>
      <c r="K20" s="30">
        <v>2</v>
      </c>
      <c r="L20" s="29"/>
      <c r="M20" s="30">
        <f>IFERROR(IF(EPANDRAINv=0,0,2),0)</f>
        <v>2</v>
      </c>
      <c r="N20" s="29"/>
      <c r="O20" t="str">
        <f t="shared" si="1"/>
        <v xml:space="preserve">INSERT INTO SC_SystemeProduits(RefDimension,NomSysteme,typePresta,ligne,Quantite,formule,DateModif) values (null,'ZI_PEU_PROFONDE','MATIERE',165,2,null,now());
</v>
      </c>
      <c r="Q20" t="str">
        <f t="shared" si="2"/>
        <v xml:space="preserve">INSERT INTO SC_SystemeProduits(RefDimension,NomSysteme,typePresta,ligne,Quantite,formule,DateModif) values (null,'ZI_PROFONDE','MATIERE',165,4,null,now());
</v>
      </c>
      <c r="S20" t="str">
        <f t="shared" si="3"/>
        <v xml:space="preserve">INSERT INTO SC_SystemeProduits(RefDimension,NomSysteme,typePresta,ligne,Quantite,formule,DateModif) values (null,'ZRV1','MATIERE',165,2,null,now());
</v>
      </c>
      <c r="U20" t="str">
        <f t="shared" si="4"/>
        <v xml:space="preserve">INSERT INTO SC_SystemeProduits(RefDimension,NomSysteme,typePresta,ligne,Quantite,formule,DateModif) values (null,'ZRV2','MATIERE',165,2,null,now());
</v>
      </c>
      <c r="W20" t="str">
        <f t="shared" si="5"/>
        <v xml:space="preserve">INSERT INTO SC_SystemeProduits(RefDimension,NomSysteme,typePresta,ligne,Quantite,formule,DateModif) values (null,'EPANDRAIN','MATIERE',165,2,null,now());
</v>
      </c>
    </row>
    <row r="21" spans="1:23" x14ac:dyDescent="0.3">
      <c r="A21" s="12">
        <f>VLOOKUP($C21,[1]MATIERES!$A$2:$K$379,11,0)</f>
        <v>166</v>
      </c>
      <c r="B21" t="s">
        <v>327</v>
      </c>
      <c r="C21" s="23" t="s">
        <v>362</v>
      </c>
      <c r="D21" s="27" t="str">
        <f>IF($C21="","",VLOOKUP($C21,[2]MATIERES!$A$2:$F$448,5,0))</f>
        <v>pc</v>
      </c>
      <c r="E21" s="30">
        <v>2</v>
      </c>
      <c r="F21" s="29"/>
      <c r="G21" s="30">
        <v>2</v>
      </c>
      <c r="H21" s="29"/>
      <c r="I21" s="30">
        <v>2</v>
      </c>
      <c r="J21" s="29"/>
      <c r="K21" s="30">
        <v>2</v>
      </c>
      <c r="L21" s="29"/>
      <c r="M21" s="30">
        <f>IFERROR(IF(EPANDRAINv=0,0,2),0)</f>
        <v>2</v>
      </c>
      <c r="N21" s="29"/>
      <c r="O21" t="str">
        <f t="shared" si="1"/>
        <v xml:space="preserve">INSERT INTO SC_SystemeProduits(RefDimension,NomSysteme,typePresta,ligne,Quantite,formule,DateModif) values (null,'ZI_PEU_PROFONDE','MATIERE',166,2,null,now());
</v>
      </c>
      <c r="Q21" t="str">
        <f t="shared" si="2"/>
        <v xml:space="preserve">INSERT INTO SC_SystemeProduits(RefDimension,NomSysteme,typePresta,ligne,Quantite,formule,DateModif) values (null,'ZI_PROFONDE','MATIERE',166,2,null,now());
</v>
      </c>
      <c r="S21" t="str">
        <f t="shared" si="3"/>
        <v xml:space="preserve">INSERT INTO SC_SystemeProduits(RefDimension,NomSysteme,typePresta,ligne,Quantite,formule,DateModif) values (null,'ZRV1','MATIERE',166,2,null,now());
</v>
      </c>
      <c r="U21" t="str">
        <f t="shared" si="4"/>
        <v xml:space="preserve">INSERT INTO SC_SystemeProduits(RefDimension,NomSysteme,typePresta,ligne,Quantite,formule,DateModif) values (null,'ZRV2','MATIERE',166,2,null,now());
</v>
      </c>
      <c r="W21" t="str">
        <f t="shared" si="5"/>
        <v xml:space="preserve">INSERT INTO SC_SystemeProduits(RefDimension,NomSysteme,typePresta,ligne,Quantite,formule,DateModif) values (null,'EPANDRAIN','MATIERE',166,2,null,now());
</v>
      </c>
    </row>
    <row r="22" spans="1:23" x14ac:dyDescent="0.3">
      <c r="A22" s="12">
        <f>VLOOKUP($C22,[1]MATIERES!$A$2:$K$379,11,0)</f>
        <v>170</v>
      </c>
      <c r="B22" t="s">
        <v>327</v>
      </c>
      <c r="C22" s="23" t="s">
        <v>511</v>
      </c>
      <c r="D22" s="27" t="str">
        <f>IF($C22="","",VLOOKUP($C22,[2]MATIERES!$A$2:$F$448,5,0))</f>
        <v>ml</v>
      </c>
      <c r="E22" s="28"/>
      <c r="F22" s="29"/>
      <c r="G22" s="28"/>
      <c r="H22" s="29"/>
      <c r="I22" s="28"/>
      <c r="J22" s="29" t="s">
        <v>1056</v>
      </c>
      <c r="K22" s="28"/>
      <c r="L22" s="29"/>
      <c r="M22" s="28"/>
      <c r="N22" s="29"/>
      <c r="O22" t="str">
        <f t="shared" si="1"/>
        <v/>
      </c>
      <c r="Q22" t="str">
        <f t="shared" si="2"/>
        <v/>
      </c>
      <c r="S22" t="str">
        <f t="shared" si="3"/>
        <v xml:space="preserve">INSERT INTO SC_SystemeProduits(RefDimension,NomSysteme,typePresta,ligne,Quantite,formule,DateModif) values (null,'ZRV1','MATIERE',170,null,'1.3*SURFACE_ZRV1',now());
</v>
      </c>
      <c r="U22" t="str">
        <f t="shared" si="4"/>
        <v/>
      </c>
      <c r="W22" t="str">
        <f t="shared" si="5"/>
        <v/>
      </c>
    </row>
    <row r="23" spans="1:23" x14ac:dyDescent="0.3">
      <c r="C23" s="31"/>
      <c r="D23" s="32"/>
      <c r="E23" s="33"/>
      <c r="F23" s="34"/>
      <c r="G23" s="33"/>
      <c r="H23" s="34"/>
      <c r="I23" s="33"/>
      <c r="J23" s="34"/>
      <c r="K23" s="33"/>
      <c r="L23" s="34"/>
      <c r="M23" s="33"/>
      <c r="N23" s="34"/>
      <c r="O23" t="str">
        <f t="shared" si="1"/>
        <v/>
      </c>
      <c r="Q23" t="str">
        <f t="shared" si="2"/>
        <v/>
      </c>
      <c r="S23" t="str">
        <f t="shared" si="3"/>
        <v/>
      </c>
      <c r="U23" t="str">
        <f t="shared" si="4"/>
        <v/>
      </c>
      <c r="W23" t="str">
        <f t="shared" si="5"/>
        <v/>
      </c>
    </row>
    <row r="24" spans="1:23" ht="15" customHeight="1" x14ac:dyDescent="0.3">
      <c r="A24" s="12">
        <f>VLOOKUP($C24,[1]ATELIER!$A$2:$K$291,11,0)</f>
        <v>2</v>
      </c>
      <c r="B24" t="s">
        <v>330</v>
      </c>
      <c r="C24" s="23" t="s">
        <v>6</v>
      </c>
      <c r="D24" s="27" t="str">
        <f>IF($C24="","",VLOOKUP($C24,[2]ATELIER!$A$2:$E$109,3,0))</f>
        <v>pc</v>
      </c>
      <c r="E24" s="28"/>
      <c r="F24" s="35"/>
      <c r="G24" s="28">
        <v>1</v>
      </c>
      <c r="H24" s="35"/>
      <c r="I24" s="28">
        <v>1</v>
      </c>
      <c r="J24" s="35"/>
      <c r="K24" s="28">
        <v>1</v>
      </c>
      <c r="L24" s="35"/>
      <c r="M24" s="28"/>
      <c r="N24" s="35"/>
      <c r="O24" t="str">
        <f t="shared" si="1"/>
        <v/>
      </c>
      <c r="Q24" t="str">
        <f t="shared" si="2"/>
        <v xml:space="preserve">INSERT INTO SC_SystemeProduits(RefDimension,NomSysteme,typePresta,ligne,Quantite,formule,DateModif) values (null,'ZI_PROFONDE','MOA',2,1,null,now());
</v>
      </c>
      <c r="S24" t="str">
        <f t="shared" si="3"/>
        <v xml:space="preserve">INSERT INTO SC_SystemeProduits(RefDimension,NomSysteme,typePresta,ligne,Quantite,formule,DateModif) values (null,'ZRV1','MOA',2,1,null,now());
</v>
      </c>
      <c r="U24" t="str">
        <f t="shared" si="4"/>
        <v xml:space="preserve">INSERT INTO SC_SystemeProduits(RefDimension,NomSysteme,typePresta,ligne,Quantite,formule,DateModif) values (null,'ZRV2','MOA',2,1,null,now());
</v>
      </c>
      <c r="W24" t="str">
        <f t="shared" si="5"/>
        <v/>
      </c>
    </row>
    <row r="25" spans="1:23" ht="15" customHeight="1" x14ac:dyDescent="0.3">
      <c r="A25" s="12">
        <f>VLOOKUP($C25,[1]ATELIER!$A$2:$K$291,11,0)</f>
        <v>34</v>
      </c>
      <c r="B25" t="s">
        <v>330</v>
      </c>
      <c r="C25" s="23" t="s">
        <v>77</v>
      </c>
      <c r="D25" s="27" t="str">
        <f>IF($C25="","",VLOOKUP($C25,[2]ATELIER!$A$2:$E$109,3,0))</f>
        <v>pc</v>
      </c>
      <c r="E25" s="28">
        <v>2</v>
      </c>
      <c r="F25" s="35"/>
      <c r="G25" s="28">
        <v>2</v>
      </c>
      <c r="H25" s="35"/>
      <c r="I25" s="28"/>
      <c r="J25" s="35"/>
      <c r="K25" s="28"/>
      <c r="L25" s="35"/>
      <c r="M25" s="28"/>
      <c r="N25" s="35"/>
      <c r="O25" t="str">
        <f t="shared" si="1"/>
        <v xml:space="preserve">INSERT INTO SC_SystemeProduits(RefDimension,NomSysteme,typePresta,ligne,Quantite,formule,DateModif) values (null,'ZI_PEU_PROFONDE','MOA',34,2,null,now());
</v>
      </c>
      <c r="Q25" t="str">
        <f t="shared" si="2"/>
        <v xml:space="preserve">INSERT INTO SC_SystemeProduits(RefDimension,NomSysteme,typePresta,ligne,Quantite,formule,DateModif) values (null,'ZI_PROFONDE','MOA',34,2,null,now());
</v>
      </c>
      <c r="S25" t="str">
        <f t="shared" si="3"/>
        <v/>
      </c>
      <c r="U25" t="str">
        <f t="shared" si="4"/>
        <v/>
      </c>
      <c r="W25" t="str">
        <f t="shared" si="5"/>
        <v/>
      </c>
    </row>
    <row r="26" spans="1:23" ht="15" customHeight="1" x14ac:dyDescent="0.3"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28"/>
      <c r="N26" s="35"/>
      <c r="O26" t="str">
        <f t="shared" si="1"/>
        <v/>
      </c>
      <c r="Q26" t="str">
        <f t="shared" si="2"/>
        <v/>
      </c>
      <c r="S26" t="str">
        <f t="shared" si="3"/>
        <v/>
      </c>
      <c r="U26" t="str">
        <f t="shared" si="4"/>
        <v/>
      </c>
      <c r="W26" t="str">
        <f t="shared" si="5"/>
        <v/>
      </c>
    </row>
    <row r="27" spans="1:23" ht="15" customHeight="1" x14ac:dyDescent="0.3">
      <c r="A27" s="12">
        <f>VLOOKUP($C27,[1]CHANTIER!$A$2:$K$291,11,0)</f>
        <v>23</v>
      </c>
      <c r="B27" t="s">
        <v>331</v>
      </c>
      <c r="C27" s="38" t="s">
        <v>128</v>
      </c>
      <c r="D27" s="27" t="str">
        <f>IF(C27="","",VLOOKUP($C27,[2]CHANTIER!$A$2:$C$83,3,0))</f>
        <v>pc</v>
      </c>
      <c r="E27" s="28">
        <v>2</v>
      </c>
      <c r="F27" s="35"/>
      <c r="G27" s="28">
        <v>2</v>
      </c>
      <c r="H27" s="35"/>
      <c r="I27" s="28">
        <v>2</v>
      </c>
      <c r="J27" s="35"/>
      <c r="K27" s="28">
        <v>2</v>
      </c>
      <c r="L27" s="35"/>
      <c r="M27" s="28">
        <f>IFERROR(IF(EPANDRAINv=0,0,2),0)</f>
        <v>2</v>
      </c>
      <c r="N27" s="35"/>
      <c r="O27" t="str">
        <f t="shared" si="1"/>
        <v xml:space="preserve">INSERT INTO SC_SystemeProduits(RefDimension,NomSysteme,typePresta,ligne,Quantite,formule,DateModif) values (null,'ZI_PEU_PROFONDE','MOC',23,2,null,now());
</v>
      </c>
      <c r="Q27" t="str">
        <f t="shared" si="2"/>
        <v xml:space="preserve">INSERT INTO SC_SystemeProduits(RefDimension,NomSysteme,typePresta,ligne,Quantite,formule,DateModif) values (null,'ZI_PROFONDE','MOC',23,2,null,now());
</v>
      </c>
      <c r="S27" t="str">
        <f t="shared" si="3"/>
        <v xml:space="preserve">INSERT INTO SC_SystemeProduits(RefDimension,NomSysteme,typePresta,ligne,Quantite,formule,DateModif) values (null,'ZRV1','MOC',23,2,null,now());
</v>
      </c>
      <c r="U27" t="str">
        <f t="shared" si="4"/>
        <v xml:space="preserve">INSERT INTO SC_SystemeProduits(RefDimension,NomSysteme,typePresta,ligne,Quantite,formule,DateModif) values (null,'ZRV2','MOC',23,2,null,now());
</v>
      </c>
      <c r="W27" t="str">
        <f t="shared" si="5"/>
        <v xml:space="preserve">INSERT INTO SC_SystemeProduits(RefDimension,NomSysteme,typePresta,ligne,Quantite,formule,DateModif) values (null,'EPANDRAIN','MOC',23,2,null,now());
</v>
      </c>
    </row>
    <row r="28" spans="1:23" ht="15" customHeight="1" x14ac:dyDescent="0.3">
      <c r="A28" s="12">
        <f>VLOOKUP($C28,[1]CHANTIER!$A$2:$K$291,11,0)</f>
        <v>24</v>
      </c>
      <c r="B28" t="s">
        <v>331</v>
      </c>
      <c r="C28" s="38" t="s">
        <v>130</v>
      </c>
      <c r="D28" s="27" t="str">
        <f>IF(C28="","",VLOOKUP($C28,[2]CHANTIER!$A$2:$C$83,3,0))</f>
        <v>pc</v>
      </c>
      <c r="E28" s="28">
        <v>2</v>
      </c>
      <c r="F28" s="35"/>
      <c r="G28" s="28">
        <v>4</v>
      </c>
      <c r="H28" s="35"/>
      <c r="I28" s="28">
        <v>2</v>
      </c>
      <c r="J28" s="35"/>
      <c r="K28" s="28">
        <v>2</v>
      </c>
      <c r="L28" s="35"/>
      <c r="M28" s="28">
        <f>IFERROR(IF(EPANDRAINv=0,0,2),0)</f>
        <v>2</v>
      </c>
      <c r="N28" s="35"/>
      <c r="O28" t="str">
        <f t="shared" si="1"/>
        <v xml:space="preserve">INSERT INTO SC_SystemeProduits(RefDimension,NomSysteme,typePresta,ligne,Quantite,formule,DateModif) values (null,'ZI_PEU_PROFONDE','MOC',24,2,null,now());
</v>
      </c>
      <c r="Q28" t="str">
        <f t="shared" si="2"/>
        <v xml:space="preserve">INSERT INTO SC_SystemeProduits(RefDimension,NomSysteme,typePresta,ligne,Quantite,formule,DateModif) values (null,'ZI_PROFONDE','MOC',24,4,null,now());
</v>
      </c>
      <c r="S28" t="str">
        <f t="shared" si="3"/>
        <v xml:space="preserve">INSERT INTO SC_SystemeProduits(RefDimension,NomSysteme,typePresta,ligne,Quantite,formule,DateModif) values (null,'ZRV1','MOC',24,2,null,now());
</v>
      </c>
      <c r="U28" t="str">
        <f t="shared" si="4"/>
        <v xml:space="preserve">INSERT INTO SC_SystemeProduits(RefDimension,NomSysteme,typePresta,ligne,Quantite,formule,DateModif) values (null,'ZRV2','MOC',24,2,null,now());
</v>
      </c>
      <c r="W28" t="str">
        <f t="shared" si="5"/>
        <v xml:space="preserve">INSERT INTO SC_SystemeProduits(RefDimension,NomSysteme,typePresta,ligne,Quantite,formule,DateModif) values (null,'EPANDRAIN','MOC',24,2,null,now());
</v>
      </c>
    </row>
    <row r="29" spans="1:23" ht="15" customHeight="1" x14ac:dyDescent="0.3">
      <c r="A29" s="12">
        <f>VLOOKUP($C29,[1]CHANTIER!$A$2:$K$291,11,0)</f>
        <v>45</v>
      </c>
      <c r="B29" t="s">
        <v>331</v>
      </c>
      <c r="C29" s="38" t="s">
        <v>173</v>
      </c>
      <c r="D29" s="27" t="str">
        <f>IF(C29="","",VLOOKUP($C29,[2]CHANTIER!$A$2:$C$83,3,0))</f>
        <v>ml</v>
      </c>
      <c r="E29" s="28"/>
      <c r="F29" s="35"/>
      <c r="G29" s="28"/>
      <c r="H29" s="35"/>
      <c r="I29" s="28">
        <f>4</f>
        <v>4</v>
      </c>
      <c r="J29" s="35"/>
      <c r="K29" s="28"/>
      <c r="L29" s="35"/>
      <c r="M29" s="28"/>
      <c r="N29" s="35"/>
      <c r="O29" t="str">
        <f t="shared" si="1"/>
        <v/>
      </c>
      <c r="Q29" t="str">
        <f t="shared" si="2"/>
        <v/>
      </c>
      <c r="S29" t="str">
        <f t="shared" si="3"/>
        <v xml:space="preserve">INSERT INTO SC_SystemeProduits(RefDimension,NomSysteme,typePresta,ligne,Quantite,formule,DateModif) values (null,'ZRV1','MOC',45,4,null,now());
</v>
      </c>
      <c r="U29" t="str">
        <f t="shared" si="4"/>
        <v/>
      </c>
      <c r="W29" t="str">
        <f t="shared" si="5"/>
        <v/>
      </c>
    </row>
    <row r="30" spans="1:23" ht="15" customHeight="1" x14ac:dyDescent="0.3">
      <c r="A30" s="12">
        <f>VLOOKUP($C30,[1]CHANTIER!$A$2:$K$291,11,0)</f>
        <v>20</v>
      </c>
      <c r="B30" t="s">
        <v>331</v>
      </c>
      <c r="C30" s="38" t="s">
        <v>122</v>
      </c>
      <c r="D30" s="27" t="str">
        <f>IF(C30="","",VLOOKUP($C30,[2]CHANTIER!$A$2:$C$83,3,0))</f>
        <v>m²</v>
      </c>
      <c r="E30" s="28"/>
      <c r="F30" s="29" t="s">
        <v>1046</v>
      </c>
      <c r="G30" s="28"/>
      <c r="H30" s="29" t="s">
        <v>1046</v>
      </c>
      <c r="I30" s="28"/>
      <c r="J30" s="35"/>
      <c r="K30" s="28"/>
      <c r="L30" s="35" t="s">
        <v>1058</v>
      </c>
      <c r="M30" s="28"/>
      <c r="N30" s="35" t="s">
        <v>1063</v>
      </c>
      <c r="O30" t="str">
        <f t="shared" si="1"/>
        <v xml:space="preserve">INSERT INTO SC_SystemeProduits(RefDimension,NomSysteme,typePresta,ligne,Quantite,formule,DateModif) values (null,'ZI_PEU_PROFONDE','MOC',20,null,'SURFACE_ZI',now());
</v>
      </c>
      <c r="Q30" t="str">
        <f t="shared" si="2"/>
        <v xml:space="preserve">INSERT INTO SC_SystemeProduits(RefDimension,NomSysteme,typePresta,ligne,Quantite,formule,DateModif) values (null,'ZI_PROFONDE','MOC',20,null,'SURFACE_ZI',now());
</v>
      </c>
      <c r="S30" t="str">
        <f t="shared" si="3"/>
        <v/>
      </c>
      <c r="U30" t="str">
        <f t="shared" si="4"/>
        <v xml:space="preserve">INSERT INTO SC_SystemeProduits(RefDimension,NomSysteme,typePresta,ligne,Quantite,formule,DateModif) values (null,'ZRV2','MOC',20,null,'SURFACE_ZRV2',now());
</v>
      </c>
      <c r="W30" t="str">
        <f t="shared" si="5"/>
        <v xml:space="preserve">INSERT INTO SC_SystemeProduits(RefDimension,NomSysteme,typePresta,ligne,Quantite,formule,DateModif) values (null,'EPANDRAIN','MOC',20,null,'0.5*EPANDRAIN',now());
</v>
      </c>
    </row>
    <row r="31" spans="1:23" ht="15" customHeight="1" x14ac:dyDescent="0.3">
      <c r="A31" s="12">
        <f>VLOOKUP($C31,[1]CHANTIER!$A$2:$K$291,11,0)</f>
        <v>19</v>
      </c>
      <c r="B31" t="s">
        <v>331</v>
      </c>
      <c r="C31" s="38" t="s">
        <v>119</v>
      </c>
      <c r="D31" s="27" t="str">
        <f>IF(C31="","",VLOOKUP($C31,[2]CHANTIER!$A$2:$C$83,3,0))</f>
        <v>m²</v>
      </c>
      <c r="E31" s="28"/>
      <c r="F31" s="35"/>
      <c r="G31" s="28"/>
      <c r="H31" s="35"/>
      <c r="I31" s="28"/>
      <c r="J31" s="35"/>
      <c r="K31" s="28"/>
      <c r="L31" s="35"/>
      <c r="M31" s="28"/>
      <c r="N31" s="35"/>
      <c r="O31" t="str">
        <f t="shared" si="1"/>
        <v/>
      </c>
      <c r="Q31" t="str">
        <f t="shared" si="2"/>
        <v/>
      </c>
      <c r="S31" t="str">
        <f t="shared" si="3"/>
        <v/>
      </c>
      <c r="U31" t="str">
        <f t="shared" si="4"/>
        <v/>
      </c>
      <c r="W31" t="str">
        <f t="shared" si="5"/>
        <v/>
      </c>
    </row>
    <row r="32" spans="1:23" ht="15" customHeight="1" x14ac:dyDescent="0.3">
      <c r="A32" s="12">
        <f>VLOOKUP($C32,[1]CHANTIER!$A$2:$K$291,11,0)</f>
        <v>26</v>
      </c>
      <c r="B32" t="s">
        <v>331</v>
      </c>
      <c r="C32" s="38" t="s">
        <v>134</v>
      </c>
      <c r="D32" s="27" t="str">
        <f>IF(C32="","",VLOOKUP($C32,[2]CHANTIER!$A$2:$C$83,3,0))</f>
        <v>T</v>
      </c>
      <c r="E32" s="28"/>
      <c r="F32" s="29" t="s">
        <v>1049</v>
      </c>
      <c r="G32" s="28"/>
      <c r="H32" s="29" t="s">
        <v>1049</v>
      </c>
      <c r="I32" s="28"/>
      <c r="J32" s="35" t="s">
        <v>1286</v>
      </c>
      <c r="K32" s="28"/>
      <c r="L32" s="35" t="s">
        <v>1059</v>
      </c>
      <c r="M32" s="28"/>
      <c r="N32" s="35"/>
      <c r="O32" t="str">
        <f t="shared" si="1"/>
        <v xml:space="preserve">INSERT INTO SC_SystemeProduits(RefDimension,NomSysteme,typePresta,ligne,Quantite,formule,DateModif) values (null,'ZI_PEU_PROFONDE','MOC',26,null,'0.3*SURFACE_ZI',now());
</v>
      </c>
      <c r="Q32" t="str">
        <f t="shared" si="2"/>
        <v xml:space="preserve">INSERT INTO SC_SystemeProduits(RefDimension,NomSysteme,typePresta,ligne,Quantite,formule,DateModif) values (null,'ZI_PROFONDE','MOC',26,null,'0.3*SURFACE_ZI',now());
</v>
      </c>
      <c r="S32" t="str">
        <f t="shared" si="3"/>
        <v xml:space="preserve">INSERT INTO SC_SystemeProduits(RefDimension,NomSysteme,typePresta,ligne,Quantite,formule,DateModif) values (null,'ZRV1','MOC',26,null,'0.4*1.6*SURFACE_ZRV1',now());
</v>
      </c>
      <c r="U32" t="str">
        <f t="shared" si="4"/>
        <v xml:space="preserve">INSERT INTO SC_SystemeProduits(RefDimension,NomSysteme,typePresta,ligne,Quantite,formule,DateModif) values (null,'ZRV2','MOC',26,null,'1.6*0.3*SURFACE_ZRV2',now());
</v>
      </c>
      <c r="W32" t="str">
        <f t="shared" si="5"/>
        <v/>
      </c>
    </row>
    <row r="33" spans="1:23" ht="15" customHeight="1" x14ac:dyDescent="0.3">
      <c r="A33" s="12">
        <f>VLOOKUP($C33,[1]CHANTIER!$A$2:$K$291,11,0)</f>
        <v>63</v>
      </c>
      <c r="B33" t="s">
        <v>331</v>
      </c>
      <c r="C33" s="38" t="s">
        <v>208</v>
      </c>
      <c r="D33" s="27" t="str">
        <f>IF(C33="","",VLOOKUP($C33,[2]CHANTIER!$A$2:$C$83,3,0))</f>
        <v>pc</v>
      </c>
      <c r="E33" s="28"/>
      <c r="F33" s="35"/>
      <c r="G33" s="28"/>
      <c r="H33" s="35"/>
      <c r="I33" s="28"/>
      <c r="J33" s="35"/>
      <c r="K33" s="28"/>
      <c r="L33" s="35" t="s">
        <v>1060</v>
      </c>
      <c r="M33" s="28"/>
      <c r="N33" s="35"/>
      <c r="O33" t="str">
        <f t="shared" si="1"/>
        <v/>
      </c>
      <c r="Q33" t="str">
        <f t="shared" si="2"/>
        <v/>
      </c>
      <c r="S33" t="str">
        <f t="shared" si="3"/>
        <v/>
      </c>
      <c r="U33" t="str">
        <f t="shared" si="4"/>
        <v xml:space="preserve">INSERT INTO SC_SystemeProduits(RefDimension,NomSysteme,typePresta,ligne,Quantite,formule,DateModif) values (null,'ZRV2','MOC',63,null,'5*SURFACE_ZRV2',now());
</v>
      </c>
      <c r="W33" t="str">
        <f t="shared" si="5"/>
        <v/>
      </c>
    </row>
    <row r="34" spans="1:23" ht="15" customHeight="1" x14ac:dyDescent="0.3">
      <c r="A34" s="12">
        <f>VLOOKUP($C34,[1]CHANTIER!$A$2:$K$291,11,0)</f>
        <v>66</v>
      </c>
      <c r="B34" t="s">
        <v>331</v>
      </c>
      <c r="C34" s="38" t="s">
        <v>213</v>
      </c>
      <c r="D34" s="27"/>
      <c r="E34" s="28"/>
      <c r="F34" s="29" t="s">
        <v>1047</v>
      </c>
      <c r="G34" s="28"/>
      <c r="H34" s="29" t="s">
        <v>1047</v>
      </c>
      <c r="I34" s="28"/>
      <c r="J34" s="35"/>
      <c r="K34" s="28"/>
      <c r="L34" s="35"/>
      <c r="M34" s="28"/>
      <c r="N34" s="35"/>
      <c r="O34" t="str">
        <f t="shared" si="1"/>
        <v xml:space="preserve">INSERT INTO SC_SystemeProduits(RefDimension,NomSysteme,typePresta,ligne,Quantite,formule,DateModif) values (null,'ZI_PEU_PROFONDE','MOC',66,null,'2*SURFACE_ZI',now());
</v>
      </c>
      <c r="Q34" t="str">
        <f t="shared" si="2"/>
        <v xml:space="preserve">INSERT INTO SC_SystemeProduits(RefDimension,NomSysteme,typePresta,ligne,Quantite,formule,DateModif) values (null,'ZI_PROFONDE','MOC',66,null,'2*SURFACE_ZI',now());
</v>
      </c>
      <c r="S34" t="str">
        <f t="shared" si="3"/>
        <v/>
      </c>
      <c r="U34" t="str">
        <f t="shared" si="4"/>
        <v/>
      </c>
      <c r="W34" t="str">
        <f t="shared" si="5"/>
        <v/>
      </c>
    </row>
    <row r="35" spans="1:23" ht="15" customHeight="1" x14ac:dyDescent="0.3">
      <c r="A35" s="12">
        <f>VLOOKUP($C35,[1]CHANTIER!$A$2:$K$291,11,0)</f>
        <v>75</v>
      </c>
      <c r="B35" t="s">
        <v>331</v>
      </c>
      <c r="C35" s="38" t="s">
        <v>229</v>
      </c>
      <c r="D35" s="27" t="str">
        <f>IF(C35="","",VLOOKUP($C35,[2]CHANTIER!$A$2:$C$83,3,0))</f>
        <v>ml</v>
      </c>
      <c r="E35" s="28"/>
      <c r="F35" s="35"/>
      <c r="G35" s="28"/>
      <c r="H35" s="35"/>
      <c r="I35" s="28"/>
      <c r="J35" s="35" t="s">
        <v>1056</v>
      </c>
      <c r="K35" s="28"/>
      <c r="L35" s="35"/>
      <c r="M35" s="28"/>
      <c r="N35" s="35"/>
      <c r="O35" t="str">
        <f t="shared" si="1"/>
        <v/>
      </c>
      <c r="Q35" t="str">
        <f t="shared" si="2"/>
        <v/>
      </c>
      <c r="S35" t="str">
        <f t="shared" si="3"/>
        <v xml:space="preserve">INSERT INTO SC_SystemeProduits(RefDimension,NomSysteme,typePresta,ligne,Quantite,formule,DateModif) values (null,'ZRV1','MOC',75,null,'1.3*SURFACE_ZRV1',now());
</v>
      </c>
      <c r="U35" t="str">
        <f t="shared" si="4"/>
        <v/>
      </c>
      <c r="W35" t="str">
        <f t="shared" si="5"/>
        <v/>
      </c>
    </row>
    <row r="36" spans="1:23" ht="15" customHeight="1" x14ac:dyDescent="0.3">
      <c r="A36" s="12">
        <f>VLOOKUP($C36,[1]CHANTIER!$A$2:$K$291,11,0)</f>
        <v>62</v>
      </c>
      <c r="B36" t="s">
        <v>331</v>
      </c>
      <c r="C36" s="38" t="s">
        <v>207</v>
      </c>
      <c r="D36" s="27" t="str">
        <f>IF(C36="","",VLOOKUP($C36,[2]CHANTIER!$A$2:$C$83,3,0))</f>
        <v>pc</v>
      </c>
      <c r="E36" s="28"/>
      <c r="F36" s="35"/>
      <c r="G36" s="28"/>
      <c r="H36" s="35"/>
      <c r="I36" s="28"/>
      <c r="J36" s="35" t="s">
        <v>1057</v>
      </c>
      <c r="K36" s="28"/>
      <c r="L36" s="35"/>
      <c r="M36" s="28"/>
      <c r="N36" s="35"/>
      <c r="O36" t="str">
        <f t="shared" si="1"/>
        <v/>
      </c>
      <c r="Q36" t="str">
        <f t="shared" si="2"/>
        <v/>
      </c>
      <c r="S36" t="str">
        <f t="shared" si="3"/>
        <v xml:space="preserve">INSERT INTO SC_SystemeProduits(RefDimension,NomSysteme,typePresta,ligne,Quantite,formule,DateModif) values (null,'ZRV1','MOC',62,null,'5*SURFACE_ZRV1',now());
</v>
      </c>
      <c r="U36" t="str">
        <f t="shared" si="4"/>
        <v/>
      </c>
      <c r="W36" t="str">
        <f t="shared" si="5"/>
        <v/>
      </c>
    </row>
    <row r="37" spans="1:23" ht="15" customHeight="1" x14ac:dyDescent="0.3">
      <c r="C37" s="39"/>
      <c r="D37" s="40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t="str">
        <f t="shared" si="1"/>
        <v/>
      </c>
      <c r="Q37" t="str">
        <f t="shared" si="2"/>
        <v/>
      </c>
      <c r="S37" t="str">
        <f t="shared" si="3"/>
        <v/>
      </c>
      <c r="U37" t="str">
        <f t="shared" si="4"/>
        <v/>
      </c>
      <c r="W37" t="str">
        <f t="shared" si="5"/>
        <v/>
      </c>
    </row>
    <row r="38" spans="1:23" ht="15" customHeight="1" x14ac:dyDescent="0.3">
      <c r="A38" s="12">
        <f>VLOOKUP($C38,[1]MINIPELLE!$A$2:$K$291,11,0)</f>
        <v>13</v>
      </c>
      <c r="B38" t="s">
        <v>332</v>
      </c>
      <c r="C38" s="38" t="s">
        <v>182</v>
      </c>
      <c r="D38" s="27" t="str">
        <f>IF(C38="","",VLOOKUP($C38,[2]MINIPELLE!$A$2:$C$28,3,0))</f>
        <v>m3</v>
      </c>
      <c r="E38" s="28"/>
      <c r="F38" s="29" t="s">
        <v>1050</v>
      </c>
      <c r="G38" s="28"/>
      <c r="H38" s="29" t="s">
        <v>1050</v>
      </c>
      <c r="I38" s="28"/>
      <c r="J38" s="35" t="s">
        <v>1287</v>
      </c>
      <c r="K38" s="28"/>
      <c r="L38" s="43" t="s">
        <v>1284</v>
      </c>
      <c r="M38" s="28"/>
      <c r="N38" s="35" t="s">
        <v>1063</v>
      </c>
      <c r="O38" t="str">
        <f t="shared" si="1"/>
        <v xml:space="preserve">INSERT INTO SC_SystemeProduits(RefDimension,NomSysteme,typePresta,ligne,Quantite,formule,DateModif) values (null,'ZI_PEU_PROFONDE','MP',13,null,'0.5*SURFACE_ZI',now());
</v>
      </c>
      <c r="Q38" t="str">
        <f t="shared" si="2"/>
        <v xml:space="preserve">INSERT INTO SC_SystemeProduits(RefDimension,NomSysteme,typePresta,ligne,Quantite,formule,DateModif) values (null,'ZI_PROFONDE','MP',13,null,'0.5*SURFACE_ZI',now());
</v>
      </c>
      <c r="S38" t="str">
        <f t="shared" si="3"/>
        <v xml:space="preserve">INSERT INTO SC_SystemeProduits(RefDimension,NomSysteme,typePresta,ligne,Quantite,formule,DateModif) values (null,'ZRV1','MP',13,null,'0.4*SURFACE_ZRV1',now());
</v>
      </c>
      <c r="U38" t="str">
        <f t="shared" si="4"/>
        <v xml:space="preserve">INSERT INTO SC_SystemeProduits(RefDimension,NomSysteme,typePresta,ligne,Quantite,formule,DateModif) values (null,'ZRV2','MP',13,null,'0.4*SURFACE_ZRV2',now());
</v>
      </c>
      <c r="W38" t="str">
        <f t="shared" si="5"/>
        <v xml:space="preserve">INSERT INTO SC_SystemeProduits(RefDimension,NomSysteme,typePresta,ligne,Quantite,formule,DateModif) values (null,'EPANDRAIN','MP',13,null,'0.5*EPANDRAIN',now());
</v>
      </c>
    </row>
    <row r="39" spans="1:23" ht="15" customHeight="1" x14ac:dyDescent="0.3">
      <c r="A39" s="12">
        <f>VLOOKUP($C39,[1]MINIPELLE!$A$2:$K$291,11,0)</f>
        <v>3</v>
      </c>
      <c r="B39" t="s">
        <v>332</v>
      </c>
      <c r="C39" s="38" t="s">
        <v>238</v>
      </c>
      <c r="D39" s="27" t="str">
        <f>IF(C39="","",VLOOKUP($C39,[2]MINIPELLE!$A$2:$C$28,3,0))</f>
        <v>m3</v>
      </c>
      <c r="E39" s="28"/>
      <c r="F39" s="29" t="s">
        <v>1049</v>
      </c>
      <c r="G39" s="28"/>
      <c r="H39" s="29" t="s">
        <v>1049</v>
      </c>
      <c r="I39" s="28"/>
      <c r="J39" s="35" t="s">
        <v>1287</v>
      </c>
      <c r="K39" s="28"/>
      <c r="L39" s="43" t="s">
        <v>1061</v>
      </c>
      <c r="M39" s="28"/>
      <c r="N39" s="35" t="s">
        <v>1282</v>
      </c>
      <c r="O39" t="str">
        <f t="shared" si="1"/>
        <v xml:space="preserve">INSERT INTO SC_SystemeProduits(RefDimension,NomSysteme,typePresta,ligne,Quantite,formule,DateModif) values (null,'ZI_PEU_PROFONDE','MP',3,null,'0.3*SURFACE_ZI',now());
</v>
      </c>
      <c r="Q39" t="str">
        <f t="shared" si="2"/>
        <v xml:space="preserve">INSERT INTO SC_SystemeProduits(RefDimension,NomSysteme,typePresta,ligne,Quantite,formule,DateModif) values (null,'ZI_PROFONDE','MP',3,null,'0.3*SURFACE_ZI',now());
</v>
      </c>
      <c r="S39" t="str">
        <f t="shared" si="3"/>
        <v xml:space="preserve">INSERT INTO SC_SystemeProduits(RefDimension,NomSysteme,typePresta,ligne,Quantite,formule,DateModif) values (null,'ZRV1','MP',3,null,'0.4*SURFACE_ZRV1',now());
</v>
      </c>
      <c r="U39" t="str">
        <f t="shared" si="4"/>
        <v xml:space="preserve">INSERT INTO SC_SystemeProduits(RefDimension,NomSysteme,typePresta,ligne,Quantite,formule,DateModif) values (null,'ZRV2','MP',3,null,'0.3*SURFACE_ZRV2',now());
</v>
      </c>
      <c r="W39" t="str">
        <f t="shared" si="5"/>
        <v xml:space="preserve">INSERT INTO SC_SystemeProduits(RefDimension,NomSysteme,typePresta,ligne,Quantite,formule,DateModif) values (null,'EPANDRAIN','MP',3,null,'0.3*EPANDRAIN',now());
</v>
      </c>
    </row>
    <row r="40" spans="1:23" ht="15" customHeight="1" x14ac:dyDescent="0.3">
      <c r="A40" s="12">
        <f>VLOOKUP($C40,[1]MINIPELLE!$A$2:$K$291,11,0)</f>
        <v>18</v>
      </c>
      <c r="B40" t="s">
        <v>332</v>
      </c>
      <c r="C40" s="38" t="s">
        <v>257</v>
      </c>
      <c r="D40" s="27" t="str">
        <f>IF(C40="","",VLOOKUP($C40,[2]MINIPELLE!$A$2:$C$28,3,0))</f>
        <v>m3</v>
      </c>
      <c r="E40" s="28"/>
      <c r="F40" s="29" t="s">
        <v>1051</v>
      </c>
      <c r="G40" s="28"/>
      <c r="H40" s="29" t="s">
        <v>1052</v>
      </c>
      <c r="I40" s="28">
        <v>1</v>
      </c>
      <c r="J40" s="43"/>
      <c r="K40" s="28"/>
      <c r="L40" s="43" t="s">
        <v>1285</v>
      </c>
      <c r="M40" s="28"/>
      <c r="N40" s="35" t="s">
        <v>1283</v>
      </c>
      <c r="O40" t="str">
        <f t="shared" si="1"/>
        <v xml:space="preserve">INSERT INTO SC_SystemeProduits(RefDimension,NomSysteme,typePresta,ligne,Quantite,formule,DateModif) values (null,'ZI_PEU_PROFONDE','MP',18,null,'0.2*SURFACE_ZI',now());
</v>
      </c>
      <c r="Q40" t="str">
        <f t="shared" si="2"/>
        <v xml:space="preserve">INSERT INTO SC_SystemeProduits(RefDimension,NomSysteme,typePresta,ligne,Quantite,formule,DateModif) values (null,'ZI_PROFONDE','MP',18,null,'0.6*SURFACE_ZI',now());
</v>
      </c>
      <c r="S40" t="str">
        <f t="shared" si="3"/>
        <v xml:space="preserve">INSERT INTO SC_SystemeProduits(RefDimension,NomSysteme,typePresta,ligne,Quantite,formule,DateModif) values (null,'ZRV1','MP',18,1,null,now());
</v>
      </c>
      <c r="U40" t="str">
        <f t="shared" si="4"/>
        <v xml:space="preserve">INSERT INTO SC_SystemeProduits(RefDimension,NomSysteme,typePresta,ligne,Quantite,formule,DateModif) values (null,'ZRV2','MP',18,null,'0.1*SURFACE_ZRV2',now());
</v>
      </c>
      <c r="W40" t="str">
        <f t="shared" si="5"/>
        <v xml:space="preserve">INSERT INTO SC_SystemeProduits(RefDimension,NomSysteme,typePresta,ligne,Quantite,formule,DateModif) values (null,'EPANDRAIN','MP',18,null,'0.2*EPANDRAIN',now());
</v>
      </c>
    </row>
  </sheetData>
  <mergeCells count="5">
    <mergeCell ref="M2:N2"/>
    <mergeCell ref="E2:F2"/>
    <mergeCell ref="G2:H2"/>
    <mergeCell ref="I2:J2"/>
    <mergeCell ref="K2:L2"/>
  </mergeCells>
  <dataValidations count="4">
    <dataValidation type="list" allowBlank="1" showInputMessage="1" showErrorMessage="1" promptTitle="MATIERES" prompt="choisir le produit" sqref="C4:C22" xr:uid="{00000000-0002-0000-2300-000000000000}">
      <formula1>INDIRECT(B4)</formula1>
    </dataValidation>
    <dataValidation type="list" allowBlank="1" showInputMessage="1" promptTitle="Main d'oeuvre CHANTIER" prompt="choisir la prestation" sqref="C27:C36" xr:uid="{00000000-0002-0000-2300-000001000000}">
      <formula1>INDIRECT(B27)</formula1>
    </dataValidation>
    <dataValidation type="list" allowBlank="1" showInputMessage="1" promptTitle="MINIPELLE" prompt="choisir la prestation" sqref="C38:C40" xr:uid="{00000000-0002-0000-2300-000002000000}">
      <formula1>INDIRECT(B38)</formula1>
    </dataValidation>
    <dataValidation type="list" allowBlank="1" showErrorMessage="1" sqref="C24:C25" xr:uid="{00000000-0002-0000-2300-000003000000}">
      <formula1>INDIRECT(B24)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9"/>
  <sheetViews>
    <sheetView topLeftCell="B1" workbookViewId="0">
      <selection activeCell="N4" sqref="N4"/>
    </sheetView>
  </sheetViews>
  <sheetFormatPr baseColWidth="10" defaultRowHeight="14.4" x14ac:dyDescent="0.3"/>
  <cols>
    <col min="3" max="3" width="24.44140625" customWidth="1"/>
    <col min="6" max="6" width="18.33203125" customWidth="1"/>
    <col min="7" max="7" width="14.88671875" customWidth="1"/>
    <col min="15" max="16" width="4.5546875" customWidth="1"/>
    <col min="18" max="19" width="3.6640625" customWidth="1"/>
    <col min="21" max="22" width="5.109375" customWidth="1"/>
  </cols>
  <sheetData>
    <row r="1" spans="1:20" x14ac:dyDescent="0.3">
      <c r="E1" t="s">
        <v>808</v>
      </c>
      <c r="F1" s="14"/>
      <c r="G1" s="14"/>
      <c r="H1" t="s">
        <v>809</v>
      </c>
      <c r="I1" s="14"/>
      <c r="J1" s="14"/>
      <c r="K1" t="s">
        <v>810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t="s">
        <v>902</v>
      </c>
      <c r="F2" s="14"/>
      <c r="G2" s="14"/>
      <c r="H2" t="s">
        <v>902</v>
      </c>
      <c r="I2" s="14"/>
      <c r="J2" s="14"/>
      <c r="K2" t="s">
        <v>902</v>
      </c>
      <c r="L2" s="14"/>
      <c r="M2" s="14"/>
    </row>
    <row r="3" spans="1:20" x14ac:dyDescent="0.3">
      <c r="D3" t="s">
        <v>276</v>
      </c>
      <c r="E3" t="s">
        <v>277</v>
      </c>
      <c r="F3" s="14" t="s">
        <v>815</v>
      </c>
      <c r="G3" s="14" t="s">
        <v>816</v>
      </c>
      <c r="H3" t="s">
        <v>277</v>
      </c>
      <c r="I3" s="14"/>
      <c r="J3" s="14"/>
      <c r="K3" t="s">
        <v>277</v>
      </c>
      <c r="L3" s="14"/>
      <c r="M3" s="14"/>
    </row>
    <row r="4" spans="1:20" x14ac:dyDescent="0.3">
      <c r="A4" s="12">
        <f>VLOOKUP($C4,[1]MATIERES!$A$2:$K$379,11,0)</f>
        <v>170</v>
      </c>
      <c r="B4" t="s">
        <v>327</v>
      </c>
      <c r="C4" t="s">
        <v>511</v>
      </c>
      <c r="D4" t="s">
        <v>47</v>
      </c>
      <c r="E4">
        <v>1</v>
      </c>
      <c r="F4" s="14" t="s">
        <v>1173</v>
      </c>
      <c r="G4" s="14" t="s">
        <v>821</v>
      </c>
      <c r="H4">
        <v>1</v>
      </c>
      <c r="I4" s="14" t="s">
        <v>1173</v>
      </c>
      <c r="J4" s="14" t="s">
        <v>821</v>
      </c>
      <c r="K4">
        <v>1</v>
      </c>
      <c r="L4" s="14" t="s">
        <v>1173</v>
      </c>
      <c r="M4" s="14" t="s">
        <v>821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3">
      <c r="F5" s="14"/>
      <c r="G5" s="14"/>
      <c r="I5" s="14"/>
      <c r="J5" s="14"/>
      <c r="L5" s="14"/>
      <c r="M5" s="14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3">
      <c r="A6" s="12">
        <f>VLOOKUP($C6,[1]CHANTIER!$A$2:$K$291,11,0)</f>
        <v>75</v>
      </c>
      <c r="B6" t="s">
        <v>331</v>
      </c>
      <c r="C6" t="s">
        <v>229</v>
      </c>
      <c r="D6" t="s">
        <v>47</v>
      </c>
      <c r="E6">
        <v>1</v>
      </c>
      <c r="F6" s="14" t="s">
        <v>1173</v>
      </c>
      <c r="G6" s="14" t="s">
        <v>821</v>
      </c>
      <c r="H6">
        <v>1</v>
      </c>
      <c r="I6" s="14" t="s">
        <v>1173</v>
      </c>
      <c r="J6" s="14" t="s">
        <v>821</v>
      </c>
      <c r="K6">
        <v>1</v>
      </c>
      <c r="L6" s="14" t="s">
        <v>1173</v>
      </c>
      <c r="M6" s="14" t="s">
        <v>821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3">
      <c r="F7" s="14"/>
      <c r="G7" s="14"/>
      <c r="I7" s="14"/>
      <c r="J7" s="14"/>
      <c r="L7" s="14"/>
      <c r="M7" s="14"/>
    </row>
    <row r="8" spans="1:20" x14ac:dyDescent="0.3">
      <c r="F8" s="14"/>
      <c r="G8" s="14"/>
      <c r="I8" s="14"/>
      <c r="J8" s="14"/>
      <c r="L8" s="14"/>
      <c r="M8" s="14"/>
    </row>
    <row r="9" spans="1:20" x14ac:dyDescent="0.3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69"/>
  <sheetViews>
    <sheetView topLeftCell="A44" workbookViewId="0">
      <selection activeCell="L36" sqref="L36"/>
    </sheetView>
  </sheetViews>
  <sheetFormatPr baseColWidth="10" defaultRowHeight="14.4" x14ac:dyDescent="0.3"/>
  <cols>
    <col min="3" max="3" width="44" customWidth="1"/>
    <col min="5" max="5" width="11.44140625" style="21"/>
    <col min="6" max="6" width="98" customWidth="1"/>
    <col min="7" max="7" width="11.44140625" style="21"/>
    <col min="10" max="10" width="11.44140625" style="21"/>
    <col min="11" max="11" width="17.88671875" customWidth="1"/>
  </cols>
  <sheetData>
    <row r="1" spans="1:12" x14ac:dyDescent="0.3">
      <c r="E1" s="21" t="s">
        <v>1127</v>
      </c>
      <c r="K1" t="s">
        <v>1128</v>
      </c>
      <c r="L1" t="str">
        <f>CONCATENATE("INSERT INTO SC_SystemeProduits(RefDimension,NomSysteme,typePresta,ligne,formule,DateModif) values (null,'#ID#','#TYPE#',#LIGNE#,#FORMULE#,now());",CHAR(10))</f>
        <v xml:space="preserve">INSERT INTO SC_SystemeProduits(RefDimension,NomSysteme,typePresta,ligne,formule,DateModif) values (null,'#ID#','#TYPE#',#LIGNE#,#FORMULE#,now());
</v>
      </c>
    </row>
    <row r="3" spans="1:12" x14ac:dyDescent="0.3">
      <c r="D3" t="s">
        <v>276</v>
      </c>
      <c r="E3" s="21" t="s">
        <v>277</v>
      </c>
      <c r="F3" t="s">
        <v>815</v>
      </c>
    </row>
    <row r="4" spans="1:12" ht="16.5" customHeight="1" x14ac:dyDescent="0.3">
      <c r="A4" s="12">
        <f>VLOOKUP($C4,[1]MATIERES!$A$2:$K$379,11,0)</f>
        <v>204</v>
      </c>
      <c r="B4" t="s">
        <v>327</v>
      </c>
      <c r="C4" s="23" t="s">
        <v>570</v>
      </c>
      <c r="D4" s="27" t="str">
        <f>IF($C4="","",VLOOKUP($C4,[2]MATIERES!$A$2:$F$448,5,0))</f>
        <v>pc</v>
      </c>
      <c r="E4" s="46"/>
      <c r="F4" s="29"/>
      <c r="G4" s="46"/>
      <c r="H4" s="28"/>
      <c r="I4" s="28"/>
      <c r="J4" s="46"/>
      <c r="K4" s="28"/>
      <c r="L4" t="str">
        <f>IF(F4="","",SUBSTITUTE(SUBSTITUTE(SUBSTITUTE(SUBSTITUTE($L$1,"#ID#",E$1),"#TYPE#",$B4),"#LIGNE#",$A4),"#FORMULE#",SUBSTITUTE(F4,",",".")))</f>
        <v/>
      </c>
    </row>
    <row r="5" spans="1:12" ht="16.5" customHeight="1" x14ac:dyDescent="0.3">
      <c r="A5" s="12">
        <f>VLOOKUP($C5,[1]MATIERES!$A$2:$K$379,11,0)</f>
        <v>374</v>
      </c>
      <c r="B5" t="s">
        <v>327</v>
      </c>
      <c r="C5" s="23" t="s">
        <v>309</v>
      </c>
      <c r="D5" s="27" t="str">
        <f>IF($C5="","",VLOOKUP($C5,[2]MATIERES!$A$2:$F$448,5,0))</f>
        <v>t</v>
      </c>
      <c r="E5" s="46">
        <f>1.8*0.3*0.4</f>
        <v>0.21600000000000003</v>
      </c>
      <c r="F5" s="29" t="s">
        <v>1134</v>
      </c>
      <c r="G5" s="46">
        <f>1.8*0.1*0.4</f>
        <v>7.2000000000000008E-2</v>
      </c>
      <c r="H5" s="28"/>
      <c r="I5" s="28"/>
      <c r="J5" s="46"/>
      <c r="K5" s="28">
        <f>IF(AND(K30=1,K31=1),0.5,IF(AND(K30=1,K31=0),0.25,0))</f>
        <v>0.5</v>
      </c>
      <c r="L5" t="str">
        <f>IF(F5="","",SUBSTITUTE(SUBSTITUTE(SUBSTITUTE(SUBSTITUTE($L$1,"#ID#",E$1),"#TYPE#",$B5),"#LIGNE#",$A5),"#FORMULE#",CONCATENATE("'",F5,"'")))</f>
        <v xml:space="preserve">INSERT INTO SC_SystemeProduits(RefDimension,NomSysteme,typePresta,ligne,formule,DateModif) values (null,'TRANCHEES','MATIERE',374,'1.8*0.3*0.4*(DISTANCE_A+DISTANCE_C+DISTANCE_D+DISTANCE_E)+1.8*0.1*0.4*(DISTANCE_B1+DISTANCE_B2)',now());
</v>
      </c>
    </row>
    <row r="6" spans="1:12" ht="16.5" customHeight="1" x14ac:dyDescent="0.3">
      <c r="A6" s="12">
        <f>VLOOKUP($C6,[1]MATIERES!$A$2:$K$379,11,0)</f>
        <v>375</v>
      </c>
      <c r="B6" t="s">
        <v>327</v>
      </c>
      <c r="C6" s="23" t="s">
        <v>281</v>
      </c>
      <c r="D6" s="27" t="str">
        <f>IF($C6="","",VLOOKUP($C6,[2]MATIERES!$A$2:$F$448,5,0))</f>
        <v>t</v>
      </c>
      <c r="E6" s="46"/>
      <c r="F6" s="29"/>
      <c r="G6" s="46"/>
      <c r="H6" s="28"/>
      <c r="I6" s="28"/>
      <c r="J6" s="46"/>
      <c r="K6" s="28"/>
      <c r="L6" t="str">
        <f t="shared" ref="L6:L69" si="0">IF(F6="","",SUBSTITUTE(SUBSTITUTE(SUBSTITUTE(SUBSTITUTE($L$1,"#ID#",E$1),"#TYPE#",$B6),"#LIGNE#",$A6),"#FORMULE#",CONCATENATE("'",F6,"'")))</f>
        <v/>
      </c>
    </row>
    <row r="7" spans="1:12" ht="16.5" customHeight="1" x14ac:dyDescent="0.3">
      <c r="A7" s="12">
        <f>VLOOKUP($C7,[1]MATIERES!$A$2:$K$379,11,0)</f>
        <v>376</v>
      </c>
      <c r="B7" t="s">
        <v>327</v>
      </c>
      <c r="C7" s="23" t="s">
        <v>283</v>
      </c>
      <c r="D7" s="27" t="str">
        <f>IF($C7="","",VLOOKUP($C7,[2]MATIERES!$A$2:$F$448,5,0))</f>
        <v>t</v>
      </c>
      <c r="E7" s="46"/>
      <c r="F7" s="29"/>
      <c r="G7" s="46"/>
      <c r="H7" s="28"/>
      <c r="I7" s="28"/>
      <c r="J7" s="46"/>
      <c r="K7" s="28"/>
      <c r="L7" t="str">
        <f t="shared" si="0"/>
        <v/>
      </c>
    </row>
    <row r="8" spans="1:12" ht="16.5" customHeight="1" x14ac:dyDescent="0.3">
      <c r="A8" s="12">
        <f>VLOOKUP($C8,[1]MATIERES!$A$2:$K$379,11,0)</f>
        <v>360</v>
      </c>
      <c r="B8" t="s">
        <v>327</v>
      </c>
      <c r="C8" s="23" t="s">
        <v>304</v>
      </c>
      <c r="D8" s="27" t="str">
        <f>IF($C8="","",VLOOKUP($C8,[2]MATIERES!$A$2:$F$448,5,0))</f>
        <v>ml</v>
      </c>
      <c r="E8" s="46"/>
      <c r="F8" s="29"/>
      <c r="G8" s="46"/>
      <c r="H8" s="28"/>
      <c r="I8" s="28"/>
      <c r="J8" s="46"/>
      <c r="K8" s="28"/>
      <c r="L8" t="str">
        <f t="shared" si="0"/>
        <v/>
      </c>
    </row>
    <row r="9" spans="1:12" ht="16.5" customHeight="1" x14ac:dyDescent="0.3">
      <c r="A9" s="12">
        <f>VLOOKUP($C9,[1]MATIERES!$A$2:$K$379,11,0)</f>
        <v>270</v>
      </c>
      <c r="B9" t="s">
        <v>327</v>
      </c>
      <c r="C9" s="23" t="s">
        <v>676</v>
      </c>
      <c r="D9" s="27" t="str">
        <f>IF($C9="","",VLOOKUP($C9,[2]MATIERES!$A$2:$F$448,5,0))</f>
        <v>pc</v>
      </c>
      <c r="E9" s="46"/>
      <c r="F9" s="29" t="s">
        <v>1135</v>
      </c>
      <c r="G9" s="46">
        <f>IF([2]Simulation!L13="DN50",1,1.5)</f>
        <v>1</v>
      </c>
      <c r="H9" s="28"/>
      <c r="I9" s="28"/>
      <c r="J9" s="46"/>
      <c r="K9" s="28"/>
      <c r="L9" t="str">
        <f t="shared" si="0"/>
        <v xml:space="preserve">INSERT INTO SC_SystemeProduits(RefDimension,NomSysteme,typePresta,ligne,formule,DateModif) values (null,'TRANCHEES','MATIERE',270,'1.5*(DISTANCE_B1+DISTANCE_B2)',now());
</v>
      </c>
    </row>
    <row r="10" spans="1:12" ht="16.5" customHeight="1" x14ac:dyDescent="0.3">
      <c r="A10" s="12">
        <f>VLOOKUP($C10,[1]MATIERES!$A$2:$K$379,11,0)</f>
        <v>29</v>
      </c>
      <c r="B10" t="s">
        <v>327</v>
      </c>
      <c r="C10" s="23" t="s">
        <v>413</v>
      </c>
      <c r="D10" s="27" t="str">
        <f>IF($C10="","",VLOOKUP($C10,[2]MATIERES!$A$2:$F$448,5,0))</f>
        <v>ml</v>
      </c>
      <c r="E10" s="46"/>
      <c r="F10" s="29" t="s">
        <v>1136</v>
      </c>
      <c r="G10" s="46">
        <v>1</v>
      </c>
      <c r="H10" s="28"/>
      <c r="I10" s="28"/>
      <c r="J10" s="46"/>
      <c r="K10" s="28"/>
      <c r="L10" t="str">
        <f t="shared" si="0"/>
        <v xml:space="preserve">INSERT INTO SC_SystemeProduits(RefDimension,NomSysteme,typePresta,ligne,formule,DateModif) values (null,'TRANCHEES','MATIERE',29,'DISTANCE_B1+DISTANCE_B2',now());
</v>
      </c>
    </row>
    <row r="11" spans="1:12" ht="16.5" customHeight="1" x14ac:dyDescent="0.3">
      <c r="A11" s="12">
        <f>VLOOKUP($C11,[1]MATIERES!$A$2:$K$379,11,0)</f>
        <v>269</v>
      </c>
      <c r="B11" t="s">
        <v>327</v>
      </c>
      <c r="C11" s="23" t="s">
        <v>1037</v>
      </c>
      <c r="D11" s="27" t="str">
        <f>IF($C11="","",VLOOKUP($C11,[2]MATIERES!$A$2:$F$448,5,0))</f>
        <v>pc</v>
      </c>
      <c r="E11" s="46"/>
      <c r="F11" s="29"/>
      <c r="G11" s="46"/>
      <c r="H11" s="28"/>
      <c r="I11" s="28"/>
      <c r="J11" s="46"/>
      <c r="K11" s="28"/>
      <c r="L11" t="str">
        <f t="shared" si="0"/>
        <v/>
      </c>
    </row>
    <row r="12" spans="1:12" ht="16.5" customHeight="1" x14ac:dyDescent="0.3">
      <c r="A12" s="12">
        <f>VLOOKUP($C12,[1]MATIERES!$A$2:$K$379,11,0)</f>
        <v>361</v>
      </c>
      <c r="B12" t="s">
        <v>327</v>
      </c>
      <c r="C12" s="23" t="s">
        <v>139</v>
      </c>
      <c r="D12" s="27"/>
      <c r="E12" s="46"/>
      <c r="F12" s="29"/>
      <c r="G12" s="46"/>
      <c r="H12" s="28"/>
      <c r="I12" s="28"/>
      <c r="J12" s="46"/>
      <c r="K12" s="28"/>
      <c r="L12" t="str">
        <f t="shared" si="0"/>
        <v/>
      </c>
    </row>
    <row r="13" spans="1:12" ht="16.5" customHeight="1" x14ac:dyDescent="0.3">
      <c r="A13" s="12">
        <f>VLOOKUP($C13,[1]MATIERES!$A$2:$K$379,11,0)</f>
        <v>362</v>
      </c>
      <c r="B13" t="s">
        <v>327</v>
      </c>
      <c r="C13" s="23" t="s">
        <v>760</v>
      </c>
      <c r="D13" s="27" t="str">
        <f>IF($C13="","",VLOOKUP($C13,[2]MATIERES!$A$2:$F$448,5,0))</f>
        <v>ml</v>
      </c>
      <c r="E13" s="46"/>
      <c r="F13" s="29"/>
      <c r="G13" s="46"/>
      <c r="H13" s="28"/>
      <c r="I13" s="28"/>
      <c r="J13" s="46"/>
      <c r="K13" s="28"/>
      <c r="L13" t="str">
        <f t="shared" si="0"/>
        <v/>
      </c>
    </row>
    <row r="14" spans="1:12" ht="16.5" customHeight="1" x14ac:dyDescent="0.3">
      <c r="A14" s="12">
        <f>VLOOKUP($C14,[1]MATIERES!$A$2:$K$379,11,0)</f>
        <v>363</v>
      </c>
      <c r="B14" t="s">
        <v>327</v>
      </c>
      <c r="C14" s="23" t="s">
        <v>761</v>
      </c>
      <c r="D14" s="27" t="str">
        <f>IF($C14="","",VLOOKUP($C14,[2]MATIERES!$A$2:$F$448,5,0))</f>
        <v>ml</v>
      </c>
      <c r="E14" s="46">
        <v>1</v>
      </c>
      <c r="F14" s="29" t="s">
        <v>1129</v>
      </c>
      <c r="G14" s="46"/>
      <c r="H14" s="28"/>
      <c r="I14" s="28"/>
      <c r="J14" s="46"/>
      <c r="K14" s="28"/>
      <c r="L14" t="str">
        <f t="shared" si="0"/>
        <v xml:space="preserve">INSERT INTO SC_SystemeProduits(RefDimension,NomSysteme,typePresta,ligne,formule,DateModif) values (null,'TRANCHEES','MATIERE',363,'DISTANCE_A+DISTANCE_C+DISTANCE_D+DISTANCE_E',now());
</v>
      </c>
    </row>
    <row r="15" spans="1:12" ht="16.5" customHeight="1" x14ac:dyDescent="0.3">
      <c r="A15" s="12">
        <f>VLOOKUP($C15,[1]MATIERES!$A$2:$K$379,11,0)</f>
        <v>20</v>
      </c>
      <c r="B15" t="s">
        <v>327</v>
      </c>
      <c r="C15" s="23" t="s">
        <v>404</v>
      </c>
      <c r="D15" s="27" t="str">
        <f>IF($C15="","",VLOOKUP($C15,[2]MATIERES!$A$2:$F$448,5,0))</f>
        <v>pc</v>
      </c>
      <c r="E15" s="46">
        <v>0.2</v>
      </c>
      <c r="F15" s="29" t="s">
        <v>1130</v>
      </c>
      <c r="G15" s="46"/>
      <c r="H15" s="28"/>
      <c r="I15" s="28"/>
      <c r="J15" s="46"/>
      <c r="K15" s="28"/>
      <c r="L15" t="str">
        <f t="shared" si="0"/>
        <v xml:space="preserve">INSERT INTO SC_SystemeProduits(RefDimension,NomSysteme,typePresta,ligne,formule,DateModif) values (null,'TRANCHEES','MATIERE',20,'0.2*(DISTANCE_A+DISTANCE_C+DISTANCE_D+DISTANCE_E)',now());
</v>
      </c>
    </row>
    <row r="16" spans="1:12" ht="16.5" customHeight="1" x14ac:dyDescent="0.3">
      <c r="A16" s="12">
        <f>VLOOKUP($C16,[1]MATIERES!$A$2:$K$379,11,0)</f>
        <v>15</v>
      </c>
      <c r="B16" t="s">
        <v>327</v>
      </c>
      <c r="C16" s="23" t="s">
        <v>312</v>
      </c>
      <c r="D16" s="27" t="str">
        <f>IF($C16="","",VLOOKUP($C16,[2]MATIERES!$A$2:$F$448,5,0))</f>
        <v>pc</v>
      </c>
      <c r="E16" s="46"/>
      <c r="F16" s="29" t="s">
        <v>1132</v>
      </c>
      <c r="G16" s="46"/>
      <c r="H16" s="28"/>
      <c r="I16" s="28"/>
      <c r="J16" s="46">
        <v>1</v>
      </c>
      <c r="K16" s="28"/>
      <c r="L16" t="str">
        <f t="shared" si="0"/>
        <v xml:space="preserve">INSERT INTO SC_SystemeProduits(RefDimension,NomSysteme,typePresta,ligne,formule,DateModif) values (null,'TRANCHEES','MATIERE',15,'NB_SORTIES_MAISON',now());
</v>
      </c>
    </row>
    <row r="17" spans="1:12" ht="16.5" customHeight="1" x14ac:dyDescent="0.3">
      <c r="A17" s="12">
        <f>VLOOKUP($C17,[1]MATIERES!$A$2:$K$379,11,0)</f>
        <v>14</v>
      </c>
      <c r="B17" t="s">
        <v>327</v>
      </c>
      <c r="C17" s="23" t="s">
        <v>340</v>
      </c>
      <c r="D17" s="27" t="str">
        <f>IF($C17="","",VLOOKUP($C17,[2]MATIERES!$A$2:$F$448,5,0))</f>
        <v>pc</v>
      </c>
      <c r="E17" s="46"/>
      <c r="F17" s="29" t="s">
        <v>1132</v>
      </c>
      <c r="G17" s="46"/>
      <c r="H17" s="28"/>
      <c r="I17" s="28"/>
      <c r="J17" s="46">
        <v>1</v>
      </c>
      <c r="K17" s="28"/>
      <c r="L17" t="str">
        <f t="shared" si="0"/>
        <v xml:space="preserve">INSERT INTO SC_SystemeProduits(RefDimension,NomSysteme,typePresta,ligne,formule,DateModif) values (null,'TRANCHEES','MATIERE',14,'NB_SORTIES_MAISON',now());
</v>
      </c>
    </row>
    <row r="18" spans="1:12" ht="16.5" customHeight="1" x14ac:dyDescent="0.3">
      <c r="A18" s="12">
        <f>VLOOKUP($C18,[1]MATIERES!$A$2:$K$379,11,0)</f>
        <v>2</v>
      </c>
      <c r="B18" t="s">
        <v>327</v>
      </c>
      <c r="C18" s="23" t="s">
        <v>387</v>
      </c>
      <c r="D18" s="27" t="str">
        <f>IF($C18="","",VLOOKUP($C18,[2]MATIERES!$A$2:$F$448,5,0))</f>
        <v>pc</v>
      </c>
      <c r="E18" s="46"/>
      <c r="F18" s="29" t="s">
        <v>1132</v>
      </c>
      <c r="G18" s="46"/>
      <c r="H18" s="28"/>
      <c r="I18" s="28"/>
      <c r="J18" s="46">
        <v>1</v>
      </c>
      <c r="K18" s="28"/>
      <c r="L18" t="str">
        <f t="shared" si="0"/>
        <v xml:space="preserve">INSERT INTO SC_SystemeProduits(RefDimension,NomSysteme,typePresta,ligne,formule,DateModif) values (null,'TRANCHEES','MATIERE',2,'NB_SORTIES_MAISON',now());
</v>
      </c>
    </row>
    <row r="19" spans="1:12" ht="16.5" customHeight="1" x14ac:dyDescent="0.3">
      <c r="A19" s="12">
        <f>VLOOKUP($C19,[1]MATIERES!$A$2:$K$379,11,0)</f>
        <v>17</v>
      </c>
      <c r="B19" t="s">
        <v>327</v>
      </c>
      <c r="C19" s="23" t="s">
        <v>355</v>
      </c>
      <c r="D19" s="27" t="str">
        <f>IF($C19="","",VLOOKUP($C19,[2]MATIERES!$A$2:$F$448,5,0))</f>
        <v>pc</v>
      </c>
      <c r="E19" s="46"/>
      <c r="F19" s="29" t="s">
        <v>1132</v>
      </c>
      <c r="G19" s="46"/>
      <c r="H19" s="28"/>
      <c r="I19" s="28"/>
      <c r="J19" s="46">
        <v>1</v>
      </c>
      <c r="K19" s="28"/>
      <c r="L19" t="str">
        <f t="shared" si="0"/>
        <v xml:space="preserve">INSERT INTO SC_SystemeProduits(RefDimension,NomSysteme,typePresta,ligne,formule,DateModif) values (null,'TRANCHEES','MATIERE',17,'NB_SORTIES_MAISON',now());
</v>
      </c>
    </row>
    <row r="20" spans="1:12" ht="16.5" customHeight="1" x14ac:dyDescent="0.3">
      <c r="A20" s="12">
        <f>VLOOKUP($C20,[1]MATIERES!$A$2:$K$379,11,0)</f>
        <v>16</v>
      </c>
      <c r="B20" t="s">
        <v>327</v>
      </c>
      <c r="C20" s="23" t="s">
        <v>400</v>
      </c>
      <c r="D20" s="27" t="str">
        <f>IF($C20="","",VLOOKUP($C20,[2]MATIERES!$A$2:$F$448,5,0))</f>
        <v>pc</v>
      </c>
      <c r="E20" s="46"/>
      <c r="F20" s="29"/>
      <c r="G20" s="46"/>
      <c r="H20" s="28"/>
      <c r="I20" s="28"/>
      <c r="J20" s="46"/>
      <c r="K20" s="28"/>
      <c r="L20" t="str">
        <f t="shared" si="0"/>
        <v/>
      </c>
    </row>
    <row r="21" spans="1:12" ht="16.5" customHeight="1" x14ac:dyDescent="0.3">
      <c r="A21" s="12">
        <f>VLOOKUP($C21,[1]MATIERES!$A$2:$K$379,11,0)</f>
        <v>83</v>
      </c>
      <c r="B21" t="s">
        <v>327</v>
      </c>
      <c r="C21" s="23" t="s">
        <v>456</v>
      </c>
      <c r="D21" s="27" t="str">
        <f>IF($C21="","",VLOOKUP($C21,[2]MATIERES!$A$2:$F$448,5,0))</f>
        <v>pc</v>
      </c>
      <c r="E21" s="46"/>
      <c r="F21" s="29"/>
      <c r="G21" s="46"/>
      <c r="H21" s="28"/>
      <c r="I21" s="28"/>
      <c r="J21" s="46"/>
      <c r="K21" s="28"/>
      <c r="L21" t="str">
        <f t="shared" si="0"/>
        <v/>
      </c>
    </row>
    <row r="22" spans="1:12" ht="16.5" customHeight="1" x14ac:dyDescent="0.3">
      <c r="A22" s="12">
        <f>VLOOKUP($C22,[1]MATIERES!$A$2:$K$379,11,0)</f>
        <v>82</v>
      </c>
      <c r="B22" t="s">
        <v>327</v>
      </c>
      <c r="C22" s="23" t="s">
        <v>372</v>
      </c>
      <c r="D22" s="27" t="str">
        <f>IF($C22="","",VLOOKUP($C22,[2]MATIERES!$A$2:$F$448,5,0))</f>
        <v>pc</v>
      </c>
      <c r="E22" s="46"/>
      <c r="F22" s="29"/>
      <c r="G22" s="46"/>
      <c r="H22" s="28"/>
      <c r="I22" s="28"/>
      <c r="J22" s="46"/>
      <c r="K22" s="28"/>
      <c r="L22" t="str">
        <f t="shared" si="0"/>
        <v/>
      </c>
    </row>
    <row r="23" spans="1:12" ht="16.5" customHeight="1" x14ac:dyDescent="0.3">
      <c r="A23" s="12">
        <f>VLOOKUP($C23,[1]MATIERES!$A$2:$K$379,11,0)</f>
        <v>84</v>
      </c>
      <c r="B23" t="s">
        <v>327</v>
      </c>
      <c r="C23" s="23" t="s">
        <v>457</v>
      </c>
      <c r="D23" s="27" t="str">
        <f>IF($C23="","",VLOOKUP($C23,[2]MATIERES!$A$2:$F$448,5,0))</f>
        <v>pc</v>
      </c>
      <c r="E23" s="46"/>
      <c r="F23" s="29"/>
      <c r="G23" s="46"/>
      <c r="H23" s="28"/>
      <c r="I23" s="28"/>
      <c r="J23" s="46"/>
      <c r="K23" s="28"/>
      <c r="L23" t="str">
        <f t="shared" si="0"/>
        <v/>
      </c>
    </row>
    <row r="24" spans="1:12" ht="16.5" customHeight="1" x14ac:dyDescent="0.3">
      <c r="A24" s="12">
        <f>VLOOKUP($C24,[1]MATIERES!$A$2:$K$379,11,0)</f>
        <v>81</v>
      </c>
      <c r="B24" t="s">
        <v>327</v>
      </c>
      <c r="C24" s="23" t="s">
        <v>455</v>
      </c>
      <c r="D24" s="27" t="str">
        <f>IF($C24="","",VLOOKUP($C24,[2]MATIERES!$A$2:$F$448,5,0))</f>
        <v>pc</v>
      </c>
      <c r="E24" s="46"/>
      <c r="F24" s="29" t="s">
        <v>1136</v>
      </c>
      <c r="G24" s="46">
        <v>1</v>
      </c>
      <c r="H24" s="28"/>
      <c r="I24" s="28"/>
      <c r="J24" s="46"/>
      <c r="K24" s="28"/>
      <c r="L24" t="str">
        <f t="shared" si="0"/>
        <v xml:space="preserve">INSERT INTO SC_SystemeProduits(RefDimension,NomSysteme,typePresta,ligne,formule,DateModif) values (null,'TRANCHEES','MATIERE',81,'DISTANCE_B1+DISTANCE_B2',now());
</v>
      </c>
    </row>
    <row r="25" spans="1:12" ht="16.5" customHeight="1" x14ac:dyDescent="0.3">
      <c r="A25" s="12">
        <f>VLOOKUP($C25,[1]MATIERES!$A$2:$K$379,11,0)</f>
        <v>91</v>
      </c>
      <c r="B25" t="s">
        <v>327</v>
      </c>
      <c r="C25" s="23" t="s">
        <v>462</v>
      </c>
      <c r="D25" s="27" t="str">
        <f>IF($C25="","",VLOOKUP($C25,[2]MATIERES!$A$2:$F$448,5,0))</f>
        <v>pc</v>
      </c>
      <c r="E25" s="46">
        <v>1</v>
      </c>
      <c r="F25" s="29" t="s">
        <v>1137</v>
      </c>
      <c r="G25" s="46">
        <v>1</v>
      </c>
      <c r="H25" s="28">
        <v>1</v>
      </c>
      <c r="I25" s="28"/>
      <c r="J25" s="46"/>
      <c r="K25" s="28"/>
      <c r="L25" t="str">
        <f t="shared" si="0"/>
        <v xml:space="preserve">INSERT INTO SC_SystemeProduits(RefDimension,NomSysteme,typePresta,ligne,formule,DateModif) values (null,'TRANCHEES','MATIERE',91,'DISTANCE_A+DISTANCE_C+DISTANCE_D+DISTANCE_E+DISTANCE_B1+DISTANCE_B2',now());
</v>
      </c>
    </row>
    <row r="26" spans="1:12" ht="16.5" customHeight="1" x14ac:dyDescent="0.3">
      <c r="A26" s="12">
        <f>VLOOKUP($C26,[1]MATIERES!$A$2:$K$379,11,0)</f>
        <v>92</v>
      </c>
      <c r="B26" t="s">
        <v>327</v>
      </c>
      <c r="C26" s="23" t="s">
        <v>463</v>
      </c>
      <c r="D26" s="27" t="str">
        <f>IF($C26="","",VLOOKUP($C26,[2]MATIERES!$A$2:$F$448,5,0))</f>
        <v>pc</v>
      </c>
      <c r="E26" s="46"/>
      <c r="F26" s="29"/>
      <c r="G26" s="46"/>
      <c r="H26" s="28">
        <v>0</v>
      </c>
      <c r="I26" s="28"/>
      <c r="J26" s="46"/>
      <c r="K26" s="28"/>
      <c r="L26" t="str">
        <f t="shared" si="0"/>
        <v/>
      </c>
    </row>
    <row r="27" spans="1:12" ht="16.5" customHeight="1" x14ac:dyDescent="0.3">
      <c r="A27" s="12">
        <f>VLOOKUP($C27,[1]MATIERES!$A$2:$K$379,11,0)</f>
        <v>93</v>
      </c>
      <c r="B27" t="s">
        <v>327</v>
      </c>
      <c r="C27" s="23" t="s">
        <v>464</v>
      </c>
      <c r="D27" s="27" t="str">
        <f>IF($C27="","",VLOOKUP($C27,[2]MATIERES!$A$2:$F$448,5,0))</f>
        <v>pc</v>
      </c>
      <c r="E27" s="46"/>
      <c r="F27" s="29"/>
      <c r="G27" s="46"/>
      <c r="H27" s="28"/>
      <c r="I27" s="28"/>
      <c r="J27" s="46"/>
      <c r="K27" s="28"/>
      <c r="L27" t="str">
        <f t="shared" si="0"/>
        <v/>
      </c>
    </row>
    <row r="28" spans="1:12" ht="16.5" customHeight="1" x14ac:dyDescent="0.3">
      <c r="A28" s="12">
        <f>VLOOKUP($C28,[1]MATIERES!$A$2:$K$379,11,0)</f>
        <v>80</v>
      </c>
      <c r="B28" t="s">
        <v>327</v>
      </c>
      <c r="C28" s="23" t="s">
        <v>454</v>
      </c>
      <c r="D28" s="27" t="str">
        <f>IF($C28="","",VLOOKUP($C28,[2]MATIERES!$A$2:$F$448,5,0))</f>
        <v>pc</v>
      </c>
      <c r="E28" s="46"/>
      <c r="F28" s="29"/>
      <c r="G28" s="46"/>
      <c r="H28" s="28">
        <v>1</v>
      </c>
      <c r="I28" s="28"/>
      <c r="J28" s="46"/>
      <c r="K28" s="28"/>
      <c r="L28" t="str">
        <f t="shared" si="0"/>
        <v/>
      </c>
    </row>
    <row r="29" spans="1:12" ht="16.5" customHeight="1" x14ac:dyDescent="0.3">
      <c r="A29" s="12">
        <f>VLOOKUP($C29,[1]MATIERES!$A$2:$K$379,11,0)</f>
        <v>88</v>
      </c>
      <c r="B29" t="s">
        <v>327</v>
      </c>
      <c r="C29" s="23" t="s">
        <v>461</v>
      </c>
      <c r="D29" s="27" t="str">
        <f>IF($C29="","",VLOOKUP($C29,[2]MATIERES!$A$2:$F$448,5,0))</f>
        <v>pc</v>
      </c>
      <c r="E29" s="46"/>
      <c r="F29" s="29"/>
      <c r="G29" s="46"/>
      <c r="H29" s="28"/>
      <c r="I29" s="28"/>
      <c r="J29" s="46"/>
      <c r="K29" s="28"/>
      <c r="L29" t="str">
        <f t="shared" si="0"/>
        <v/>
      </c>
    </row>
    <row r="30" spans="1:12" ht="16.5" customHeight="1" x14ac:dyDescent="0.3">
      <c r="A30" s="12">
        <f>VLOOKUP($C30,[1]MATIERES!$A$2:$K$379,11,0)</f>
        <v>338</v>
      </c>
      <c r="B30" t="s">
        <v>327</v>
      </c>
      <c r="C30" s="45" t="str">
        <f>([2]Simulation!F82)</f>
        <v>ECSPR-1200</v>
      </c>
      <c r="D30" s="27" t="str">
        <f>IF($C30="","",VLOOKUP($C30,[2]MATIERES!$A$2:$F$448,5,0))</f>
        <v>pc</v>
      </c>
      <c r="E30" s="46"/>
      <c r="F30" s="29"/>
      <c r="G30" s="46"/>
      <c r="H30" s="28"/>
      <c r="I30" s="28"/>
      <c r="J30" s="46"/>
      <c r="K30" s="28">
        <f>IF([2]Simulation!F82="",0,1)</f>
        <v>1</v>
      </c>
      <c r="L30" t="str">
        <f t="shared" si="0"/>
        <v/>
      </c>
    </row>
    <row r="31" spans="1:12" ht="16.5" customHeight="1" x14ac:dyDescent="0.3">
      <c r="A31" s="12">
        <f>VLOOKUP($C31,[1]MATIERES!$A$2:$K$379,11,0)</f>
        <v>338</v>
      </c>
      <c r="B31" t="s">
        <v>327</v>
      </c>
      <c r="C31" s="23" t="s">
        <v>738</v>
      </c>
      <c r="D31" s="27" t="str">
        <f>IF($C31="","",VLOOKUP($C31,[2]MATIERES!$A$2:$F$448,5,0))</f>
        <v>pc</v>
      </c>
      <c r="E31" s="46"/>
      <c r="F31" s="29"/>
      <c r="G31" s="46"/>
      <c r="H31" s="28"/>
      <c r="I31" s="28"/>
      <c r="J31" s="46"/>
      <c r="K31" s="28">
        <f>IF([2]Simulation!K13="",0,1)</f>
        <v>1</v>
      </c>
      <c r="L31" t="str">
        <f t="shared" si="0"/>
        <v/>
      </c>
    </row>
    <row r="32" spans="1:12" ht="16.5" customHeight="1" x14ac:dyDescent="0.3">
      <c r="A32" s="12">
        <f>VLOOKUP($C32,[1]MATIERES!$A$2:$K$379,11,0)</f>
        <v>255</v>
      </c>
      <c r="B32" t="s">
        <v>327</v>
      </c>
      <c r="C32" s="23" t="s">
        <v>664</v>
      </c>
      <c r="D32" s="27"/>
      <c r="E32" s="46"/>
      <c r="F32" s="29"/>
      <c r="G32" s="46"/>
      <c r="H32" s="28"/>
      <c r="I32" s="28"/>
      <c r="J32" s="46"/>
      <c r="K32" s="28">
        <f>IF([2]Simulation!J14="BR",1,0)</f>
        <v>0</v>
      </c>
      <c r="L32" t="str">
        <f t="shared" si="0"/>
        <v/>
      </c>
    </row>
    <row r="33" spans="1:12" ht="16.5" customHeight="1" x14ac:dyDescent="0.3">
      <c r="A33" s="12">
        <f>VLOOKUP($C33,[1]MATIERES!$A$2:$K$379,11,0)</f>
        <v>154</v>
      </c>
      <c r="B33" t="s">
        <v>327</v>
      </c>
      <c r="C33" s="23" t="s">
        <v>496</v>
      </c>
      <c r="D33" s="27" t="str">
        <f>IF($C33="","",VLOOKUP($C33,[2]MATIERES!$A$2:$F$448,5,0))</f>
        <v>pc</v>
      </c>
      <c r="E33" s="46"/>
      <c r="F33" s="29"/>
      <c r="G33" s="46"/>
      <c r="H33" s="28"/>
      <c r="I33" s="28"/>
      <c r="J33" s="46"/>
      <c r="K33" s="28">
        <f>IF(AND([2]Simulation!J14="NAVES",[2]Simulation!G16&lt;10),1,0)</f>
        <v>0</v>
      </c>
      <c r="L33" t="str">
        <f t="shared" si="0"/>
        <v/>
      </c>
    </row>
    <row r="34" spans="1:12" ht="16.5" customHeight="1" x14ac:dyDescent="0.3">
      <c r="A34" s="12">
        <f>VLOOKUP($C34,[1]MATIERES!$A$2:$K$379,11,0)</f>
        <v>155</v>
      </c>
      <c r="B34" t="s">
        <v>327</v>
      </c>
      <c r="C34" s="23" t="s">
        <v>497</v>
      </c>
      <c r="D34" s="27" t="str">
        <f>IF($C34="","",VLOOKUP($C34,[2]MATIERES!$A$2:$F$448,5,0))</f>
        <v>pc</v>
      </c>
      <c r="E34" s="46"/>
      <c r="F34" s="29"/>
      <c r="G34" s="46"/>
      <c r="H34" s="28"/>
      <c r="I34" s="28"/>
      <c r="J34" s="46"/>
      <c r="K34" s="28">
        <f>IF(AND([2]Simulation!J14="NAVES",[2]Simulation!G16&lt;18,[2]Simulation!G16&gt;9),1,0)</f>
        <v>1</v>
      </c>
      <c r="L34" t="str">
        <f t="shared" si="0"/>
        <v/>
      </c>
    </row>
    <row r="35" spans="1:12" ht="16.5" customHeight="1" x14ac:dyDescent="0.3">
      <c r="A35" s="12">
        <f>VLOOKUP($C35,[1]MATIERES!$A$2:$K$379,11,0)</f>
        <v>156</v>
      </c>
      <c r="B35" t="s">
        <v>327</v>
      </c>
      <c r="C35" s="23" t="s">
        <v>498</v>
      </c>
      <c r="D35" s="27" t="str">
        <f>IF($C35="","",VLOOKUP($C35,[2]MATIERES!$A$2:$F$448,5,0))</f>
        <v>pc</v>
      </c>
      <c r="E35" s="46"/>
      <c r="F35" s="29"/>
      <c r="G35" s="46"/>
      <c r="H35" s="28"/>
      <c r="I35" s="28"/>
      <c r="J35" s="46"/>
      <c r="K35" s="28">
        <f>IF(AND([2]Simulation!J14="NAVES",[2]Simulation!G16&gt;17),1,0)</f>
        <v>0</v>
      </c>
      <c r="L35" t="str">
        <f t="shared" si="0"/>
        <v/>
      </c>
    </row>
    <row r="36" spans="1:12" ht="16.5" customHeight="1" x14ac:dyDescent="0.3">
      <c r="A36" s="12">
        <f>VLOOKUP($C36,[1]MATIERES!$A$2:$K$379,11,0)</f>
        <v>153</v>
      </c>
      <c r="B36" t="s">
        <v>327</v>
      </c>
      <c r="C36" s="23" t="s">
        <v>495</v>
      </c>
      <c r="D36" s="27" t="str">
        <f>IF($C36="","",VLOOKUP($C36,[2]MATIERES!$A$2:$F$448,5,0))</f>
        <v>pc</v>
      </c>
      <c r="E36" s="46"/>
      <c r="F36" s="29"/>
      <c r="G36" s="46"/>
      <c r="H36" s="28"/>
      <c r="I36" s="28"/>
      <c r="J36" s="46"/>
      <c r="K36" s="28">
        <f>IF([2]Simulation!J14="INEAUTECH",1,0)</f>
        <v>0</v>
      </c>
      <c r="L36" t="str">
        <f t="shared" si="0"/>
        <v/>
      </c>
    </row>
    <row r="37" spans="1:12" ht="16.5" customHeight="1" x14ac:dyDescent="0.3">
      <c r="A37" s="12">
        <f>VLOOKUP($C37,[1]MATIERES!$A$2:$K$379,11,0)</f>
        <v>152</v>
      </c>
      <c r="B37" t="s">
        <v>327</v>
      </c>
      <c r="C37" s="23" t="s">
        <v>493</v>
      </c>
      <c r="D37" s="27" t="str">
        <f>IF($C37="","",VLOOKUP($C37,[2]MATIERES!$A$2:$F$448,5,0))</f>
        <v>pc</v>
      </c>
      <c r="E37" s="46"/>
      <c r="F37" s="29"/>
      <c r="G37" s="46"/>
      <c r="H37" s="28"/>
      <c r="I37" s="28"/>
      <c r="J37" s="46"/>
      <c r="K37" s="28">
        <f>IF([2]Simulation!J14="AQUATIRIS",1,0)</f>
        <v>0</v>
      </c>
      <c r="L37" t="str">
        <f t="shared" si="0"/>
        <v/>
      </c>
    </row>
    <row r="38" spans="1:12" ht="16.5" customHeight="1" x14ac:dyDescent="0.3">
      <c r="A38" s="12">
        <f>VLOOKUP($C38,[1]MATIERES!$A$2:$K$379,11,0)</f>
        <v>86</v>
      </c>
      <c r="B38" t="s">
        <v>327</v>
      </c>
      <c r="C38" s="23" t="s">
        <v>458</v>
      </c>
      <c r="D38" s="27" t="str">
        <f>IF($C38="","",VLOOKUP($C38,[2]MATIERES!$A$2:$F$448,5,0))</f>
        <v>pc</v>
      </c>
      <c r="E38" s="46"/>
      <c r="F38" s="29"/>
      <c r="G38" s="46"/>
      <c r="H38" s="28"/>
      <c r="I38" s="28"/>
      <c r="J38" s="46"/>
      <c r="K38" s="28">
        <f>IF([2]Simulation!J16="S2",1,0)</f>
        <v>1</v>
      </c>
      <c r="L38" t="str">
        <f t="shared" si="0"/>
        <v/>
      </c>
    </row>
    <row r="39" spans="1:12" ht="16.5" customHeight="1" x14ac:dyDescent="0.3">
      <c r="A39" s="12">
        <f>VLOOKUP($C39,[1]MATIERES!$A$2:$K$379,11,0)</f>
        <v>87</v>
      </c>
      <c r="B39" t="s">
        <v>327</v>
      </c>
      <c r="C39" s="23" t="s">
        <v>460</v>
      </c>
      <c r="D39" s="27" t="str">
        <f>IF($C39="","",VLOOKUP($C39,[2]MATIERES!$A$2:$F$448,5,0))</f>
        <v>pc</v>
      </c>
      <c r="E39" s="46"/>
      <c r="F39" s="29"/>
      <c r="G39" s="46"/>
      <c r="H39" s="28"/>
      <c r="I39" s="28"/>
      <c r="J39" s="46"/>
      <c r="K39" s="28">
        <f>IF([2]Simulation!J16="S1",1,0)</f>
        <v>0</v>
      </c>
      <c r="L39" t="str">
        <f t="shared" si="0"/>
        <v/>
      </c>
    </row>
    <row r="40" spans="1:12" x14ac:dyDescent="0.3">
      <c r="C40" s="31"/>
      <c r="D40" s="32"/>
      <c r="E40" s="47"/>
      <c r="F40" s="34"/>
      <c r="G40" s="47"/>
      <c r="H40" s="33"/>
      <c r="I40" s="33"/>
      <c r="J40" s="47"/>
      <c r="K40" s="33"/>
      <c r="L40" t="str">
        <f t="shared" si="0"/>
        <v/>
      </c>
    </row>
    <row r="41" spans="1:12" x14ac:dyDescent="0.3">
      <c r="A41" s="12">
        <f>VLOOKUP($C41,[1]ATELIER!$A$2:$K$291,11,0)</f>
        <v>2</v>
      </c>
      <c r="B41" t="s">
        <v>330</v>
      </c>
      <c r="C41" s="23" t="s">
        <v>6</v>
      </c>
      <c r="D41" s="27" t="str">
        <f>IF($C41="","",VLOOKUP($C41,[2]ATELIER!$A$2:$E$109,3,0))</f>
        <v>pc</v>
      </c>
      <c r="E41" s="46"/>
      <c r="F41" s="35"/>
      <c r="G41" s="46"/>
      <c r="H41" s="28"/>
      <c r="I41" s="28"/>
      <c r="J41" s="46"/>
      <c r="K41" s="28"/>
      <c r="L41" t="str">
        <f t="shared" si="0"/>
        <v/>
      </c>
    </row>
    <row r="42" spans="1:12" x14ac:dyDescent="0.3">
      <c r="A42" s="12">
        <f>VLOOKUP($C42,[1]ATELIER!$A$2:$K$291,11,0)</f>
        <v>34</v>
      </c>
      <c r="B42" t="s">
        <v>330</v>
      </c>
      <c r="C42" s="23" t="s">
        <v>77</v>
      </c>
      <c r="D42" s="27" t="str">
        <f>IF($C42="","",VLOOKUP($C42,[2]ATELIER!$A$2:$E$109,3,0))</f>
        <v>pc</v>
      </c>
      <c r="E42" s="46"/>
      <c r="F42" s="35"/>
      <c r="G42" s="46"/>
      <c r="H42" s="28"/>
      <c r="I42" s="28"/>
      <c r="J42" s="46"/>
      <c r="K42" s="28"/>
      <c r="L42" t="str">
        <f t="shared" si="0"/>
        <v/>
      </c>
    </row>
    <row r="43" spans="1:12" x14ac:dyDescent="0.3">
      <c r="C43" s="36"/>
      <c r="D43" s="37"/>
      <c r="E43" s="48"/>
      <c r="F43" s="37"/>
      <c r="G43" s="48"/>
      <c r="H43" s="36"/>
      <c r="I43" s="36"/>
      <c r="J43" s="48"/>
      <c r="K43" s="36"/>
      <c r="L43" t="str">
        <f t="shared" si="0"/>
        <v/>
      </c>
    </row>
    <row r="44" spans="1:12" x14ac:dyDescent="0.3">
      <c r="A44" s="12">
        <f>VLOOKUP($C44,[1]CHANTIER!$A$2:$K$291,11,0)</f>
        <v>12</v>
      </c>
      <c r="B44" t="s">
        <v>331</v>
      </c>
      <c r="C44" s="38" t="s">
        <v>104</v>
      </c>
      <c r="D44" s="27" t="str">
        <f>IF(C44="","",VLOOKUP($C44,[2]CHANTIER!$A$2:$C$83,3,0))</f>
        <v>ml</v>
      </c>
      <c r="E44" s="46"/>
      <c r="F44" s="29" t="s">
        <v>1136</v>
      </c>
      <c r="G44" s="46">
        <v>1</v>
      </c>
      <c r="H44" s="28">
        <v>1</v>
      </c>
      <c r="I44" s="28"/>
      <c r="J44" s="46"/>
      <c r="K44" s="28"/>
      <c r="L44" t="str">
        <f t="shared" si="0"/>
        <v xml:space="preserve">INSERT INTO SC_SystemeProduits(RefDimension,NomSysteme,typePresta,ligne,formule,DateModif) values (null,'TRANCHEES','MOC',12,'DISTANCE_B1+DISTANCE_B2',now());
</v>
      </c>
    </row>
    <row r="45" spans="1:12" x14ac:dyDescent="0.3">
      <c r="A45" s="12">
        <f>VLOOKUP($C45,[1]CHANTIER!$A$2:$K$291,11,0)</f>
        <v>17</v>
      </c>
      <c r="B45" t="s">
        <v>331</v>
      </c>
      <c r="C45" s="38" t="s">
        <v>115</v>
      </c>
      <c r="D45" s="27" t="str">
        <f>IF(C45="","",VLOOKUP($C45,[2]CHANTIER!$A$2:$C$83,3,0))</f>
        <v>pc</v>
      </c>
      <c r="E45" s="46"/>
      <c r="F45" s="35"/>
      <c r="G45" s="46"/>
      <c r="H45" s="28"/>
      <c r="I45" s="28"/>
      <c r="J45" s="46"/>
      <c r="K45" s="28"/>
      <c r="L45" t="str">
        <f t="shared" si="0"/>
        <v/>
      </c>
    </row>
    <row r="46" spans="1:12" x14ac:dyDescent="0.3">
      <c r="A46" s="12">
        <f>VLOOKUP($C46,[1]CHANTIER!$A$2:$K$291,11,0)</f>
        <v>18</v>
      </c>
      <c r="B46" t="s">
        <v>331</v>
      </c>
      <c r="C46" s="38" t="s">
        <v>117</v>
      </c>
      <c r="D46" s="27" t="str">
        <f>IF(C46="","",VLOOKUP($C46,[2]CHANTIER!$A$2:$C$83,3,0))</f>
        <v>pc</v>
      </c>
      <c r="E46" s="46">
        <v>0.2</v>
      </c>
      <c r="F46" s="29" t="s">
        <v>1131</v>
      </c>
      <c r="G46" s="46"/>
      <c r="H46" s="28"/>
      <c r="I46" s="28"/>
      <c r="J46" s="46">
        <v>3</v>
      </c>
      <c r="K46" s="28"/>
      <c r="L46" t="str">
        <f t="shared" si="0"/>
        <v xml:space="preserve">INSERT INTO SC_SystemeProduits(RefDimension,NomSysteme,typePresta,ligne,formule,DateModif) values (null,'TRANCHEES','MOC',18,'0.2*(DISTANCE_A+DISTANCE_C+DISTANCE_D+DISTANCE_E)+3*NB_SORTIES_MAISON',now());
</v>
      </c>
    </row>
    <row r="47" spans="1:12" x14ac:dyDescent="0.3">
      <c r="A47" s="12">
        <f>VLOOKUP($C47,[1]CHANTIER!$A$2:$K$291,11,0)</f>
        <v>13</v>
      </c>
      <c r="B47" t="s">
        <v>331</v>
      </c>
      <c r="C47" s="38" t="s">
        <v>107</v>
      </c>
      <c r="D47" s="27" t="str">
        <f>IF(C47="","",VLOOKUP($C47,[2]CHANTIER!$A$2:$C$83,3,0))</f>
        <v>ml</v>
      </c>
      <c r="E47" s="46"/>
      <c r="F47" s="35"/>
      <c r="G47" s="46"/>
      <c r="H47" s="28"/>
      <c r="I47" s="28"/>
      <c r="J47" s="46"/>
      <c r="K47" s="28"/>
      <c r="L47" t="str">
        <f t="shared" si="0"/>
        <v/>
      </c>
    </row>
    <row r="48" spans="1:12" x14ac:dyDescent="0.3">
      <c r="A48" s="12">
        <f>VLOOKUP($C48,[1]CHANTIER!$A$2:$K$291,11,0)</f>
        <v>28</v>
      </c>
      <c r="B48" t="s">
        <v>331</v>
      </c>
      <c r="C48" s="38" t="s">
        <v>139</v>
      </c>
      <c r="D48" s="27" t="str">
        <f>IF(C48="","",VLOOKUP($C48,[2]CHANTIER!$A$2:$C$83,3,0))</f>
        <v>ml</v>
      </c>
      <c r="E48" s="46">
        <v>1</v>
      </c>
      <c r="F48" s="29" t="s">
        <v>1129</v>
      </c>
      <c r="G48" s="46"/>
      <c r="H48" s="28"/>
      <c r="I48" s="28"/>
      <c r="J48" s="46"/>
      <c r="K48" s="28"/>
      <c r="L48" t="str">
        <f t="shared" si="0"/>
        <v xml:space="preserve">INSERT INTO SC_SystemeProduits(RefDimension,NomSysteme,typePresta,ligne,formule,DateModif) values (null,'TRANCHEES','MOC',28,'DISTANCE_A+DISTANCE_C+DISTANCE_D+DISTANCE_E',now());
</v>
      </c>
    </row>
    <row r="49" spans="1:12" x14ac:dyDescent="0.3">
      <c r="A49" s="12">
        <f>VLOOKUP($C49,[1]CHANTIER!$A$2:$K$291,11,0)</f>
        <v>29</v>
      </c>
      <c r="B49" t="s">
        <v>331</v>
      </c>
      <c r="C49" s="38" t="s">
        <v>141</v>
      </c>
      <c r="D49" s="27" t="str">
        <f>IF(C49="","",VLOOKUP($C49,[2]CHANTIER!$A$2:$C$83,3,0))</f>
        <v>ml</v>
      </c>
      <c r="E49" s="46"/>
      <c r="F49" s="29" t="s">
        <v>1136</v>
      </c>
      <c r="G49" s="46">
        <v>1</v>
      </c>
      <c r="H49" s="28"/>
      <c r="I49" s="28"/>
      <c r="J49" s="46"/>
      <c r="K49" s="28"/>
      <c r="L49" t="str">
        <f t="shared" si="0"/>
        <v xml:space="preserve">INSERT INTO SC_SystemeProduits(RefDimension,NomSysteme,typePresta,ligne,formule,DateModif) values (null,'TRANCHEES','MOC',29,'DISTANCE_B1+DISTANCE_B2',now());
</v>
      </c>
    </row>
    <row r="50" spans="1:12" x14ac:dyDescent="0.3">
      <c r="A50" s="12">
        <f>VLOOKUP($C50,[1]CHANTIER!$A$2:$K$291,11,0)</f>
        <v>15</v>
      </c>
      <c r="B50" t="s">
        <v>331</v>
      </c>
      <c r="C50" s="38" t="s">
        <v>111</v>
      </c>
      <c r="D50" s="27" t="str">
        <f>IF(C50="","",VLOOKUP($C50,[2]CHANTIER!$A$2:$C$83,3,0))</f>
        <v>pc</v>
      </c>
      <c r="E50" s="46"/>
      <c r="F50" s="35"/>
      <c r="G50" s="46"/>
      <c r="H50" s="28"/>
      <c r="I50" s="28"/>
      <c r="J50" s="46"/>
      <c r="K50" s="28">
        <f>K39</f>
        <v>0</v>
      </c>
      <c r="L50" t="str">
        <f t="shared" si="0"/>
        <v/>
      </c>
    </row>
    <row r="51" spans="1:12" x14ac:dyDescent="0.3">
      <c r="A51" s="12">
        <f>VLOOKUP($C51,[1]CHANTIER!$A$2:$K$291,11,0)</f>
        <v>23</v>
      </c>
      <c r="B51" t="s">
        <v>331</v>
      </c>
      <c r="C51" s="38" t="s">
        <v>128</v>
      </c>
      <c r="D51" s="27" t="str">
        <f>IF(C51="","",VLOOKUP($C51,[2]CHANTIER!$A$2:$C$83,3,0))</f>
        <v>pc</v>
      </c>
      <c r="E51" s="46"/>
      <c r="F51" s="35"/>
      <c r="G51" s="46"/>
      <c r="H51" s="28"/>
      <c r="I51" s="28"/>
      <c r="J51" s="46"/>
      <c r="K51" s="28"/>
      <c r="L51" t="str">
        <f t="shared" si="0"/>
        <v/>
      </c>
    </row>
    <row r="52" spans="1:12" x14ac:dyDescent="0.3">
      <c r="A52" s="12">
        <f>VLOOKUP($C52,[1]CHANTIER!$A$2:$K$291,11,0)</f>
        <v>21</v>
      </c>
      <c r="B52" t="s">
        <v>331</v>
      </c>
      <c r="C52" s="38" t="s">
        <v>124</v>
      </c>
      <c r="D52" s="27" t="str">
        <f>IF(C52="","",VLOOKUP($C52,[2]CHANTIER!$A$2:$C$83,3,0))</f>
        <v>ml</v>
      </c>
      <c r="E52" s="46"/>
      <c r="F52" s="35"/>
      <c r="G52" s="46"/>
      <c r="H52" s="28"/>
      <c r="I52" s="28"/>
      <c r="J52" s="46"/>
      <c r="K52" s="28"/>
      <c r="L52" t="str">
        <f t="shared" si="0"/>
        <v/>
      </c>
    </row>
    <row r="53" spans="1:12" x14ac:dyDescent="0.3">
      <c r="A53" s="12">
        <f>VLOOKUP($C53,[1]CHANTIER!$A$2:$K$291,11,0)</f>
        <v>14</v>
      </c>
      <c r="B53" t="s">
        <v>331</v>
      </c>
      <c r="C53" s="38" t="s">
        <v>109</v>
      </c>
      <c r="D53" s="27" t="str">
        <f>IF(C53="","",VLOOKUP($C53,[2]CHANTIER!$A$2:$C$83,3,0))</f>
        <v>ml</v>
      </c>
      <c r="E53" s="46"/>
      <c r="F53" s="35"/>
      <c r="G53" s="46"/>
      <c r="H53" s="28"/>
      <c r="I53" s="28"/>
      <c r="J53" s="46"/>
      <c r="K53" s="28"/>
      <c r="L53" t="str">
        <f t="shared" si="0"/>
        <v/>
      </c>
    </row>
    <row r="54" spans="1:12" x14ac:dyDescent="0.3">
      <c r="A54" s="12">
        <f>VLOOKUP($C54,[1]CHANTIER!$A$2:$K$291,11,0)</f>
        <v>22</v>
      </c>
      <c r="B54" t="s">
        <v>331</v>
      </c>
      <c r="C54" s="38" t="s">
        <v>126</v>
      </c>
      <c r="D54" s="27" t="str">
        <f>IF(C54="","",VLOOKUP($C54,[2]CHANTIER!$A$2:$C$83,3,0))</f>
        <v>ml</v>
      </c>
      <c r="E54" s="46"/>
      <c r="F54" s="35"/>
      <c r="G54" s="46"/>
      <c r="H54" s="28">
        <v>1</v>
      </c>
      <c r="I54" s="28"/>
      <c r="J54" s="46"/>
      <c r="K54" s="28"/>
      <c r="L54" t="str">
        <f t="shared" si="0"/>
        <v/>
      </c>
    </row>
    <row r="55" spans="1:12" x14ac:dyDescent="0.3">
      <c r="A55" s="12">
        <f>VLOOKUP($C55,[1]CHANTIER!$A$2:$K$291,11,0)</f>
        <v>20</v>
      </c>
      <c r="B55" t="s">
        <v>331</v>
      </c>
      <c r="C55" s="38" t="s">
        <v>122</v>
      </c>
      <c r="D55" s="27" t="str">
        <f>IF(C55="","",VLOOKUP($C55,[2]CHANTIER!$A$2:$C$83,3,0))</f>
        <v>m²</v>
      </c>
      <c r="E55" s="46"/>
      <c r="F55" s="35"/>
      <c r="G55" s="46"/>
      <c r="H55" s="28"/>
      <c r="I55" s="28"/>
      <c r="J55" s="46"/>
      <c r="K55" s="28"/>
      <c r="L55" t="str">
        <f t="shared" si="0"/>
        <v/>
      </c>
    </row>
    <row r="56" spans="1:12" x14ac:dyDescent="0.3">
      <c r="A56" s="12">
        <f>VLOOKUP($C56,[1]CHANTIER!$A$2:$K$291,11,0)</f>
        <v>6</v>
      </c>
      <c r="B56" t="s">
        <v>331</v>
      </c>
      <c r="C56" s="38" t="s">
        <v>91</v>
      </c>
      <c r="D56" s="27" t="str">
        <f>IF(C56="","",VLOOKUP($C56,[2]CHANTIER!$A$2:$C$83,3,0))</f>
        <v>pc</v>
      </c>
      <c r="E56" s="46"/>
      <c r="F56" s="35"/>
      <c r="G56" s="46"/>
      <c r="H56" s="28"/>
      <c r="I56" s="28"/>
      <c r="J56" s="46"/>
      <c r="K56" s="28">
        <f>IF(K30=1,1,0)+K31+K32+K33+K34+K35</f>
        <v>3</v>
      </c>
      <c r="L56" t="str">
        <f t="shared" si="0"/>
        <v/>
      </c>
    </row>
    <row r="57" spans="1:12" x14ac:dyDescent="0.3">
      <c r="A57" s="12">
        <f>VLOOKUP($C57,[1]CHANTIER!$A$2:$K$291,11,0)</f>
        <v>2</v>
      </c>
      <c r="B57" t="s">
        <v>331</v>
      </c>
      <c r="C57" s="38" t="s">
        <v>82</v>
      </c>
      <c r="D57" s="27" t="str">
        <f>IF(C57="","",VLOOKUP($C57,[2]CHANTIER!$A$2:$C$83,3,0))</f>
        <v>pc</v>
      </c>
      <c r="E57" s="46"/>
      <c r="F57" s="35"/>
      <c r="G57" s="46"/>
      <c r="H57" s="28"/>
      <c r="I57" s="28"/>
      <c r="J57" s="46"/>
      <c r="K57" s="28">
        <f>K30+K31+K32+SUM(K34:K37)</f>
        <v>3</v>
      </c>
      <c r="L57" t="str">
        <f t="shared" si="0"/>
        <v/>
      </c>
    </row>
    <row r="58" spans="1:12" x14ac:dyDescent="0.3">
      <c r="A58" s="12">
        <f>VLOOKUP($C58,[1]CHANTIER!$A$2:$K$291,11,0)</f>
        <v>24</v>
      </c>
      <c r="B58" t="s">
        <v>331</v>
      </c>
      <c r="C58" s="38" t="s">
        <v>130</v>
      </c>
      <c r="D58" s="27" t="str">
        <f>IF(C58="","",VLOOKUP($C58,[2]CHANTIER!$A$2:$C$83,3,0))</f>
        <v>pc</v>
      </c>
      <c r="E58" s="46"/>
      <c r="F58" s="35"/>
      <c r="G58" s="46"/>
      <c r="H58" s="28"/>
      <c r="I58" s="28"/>
      <c r="J58" s="46"/>
      <c r="K58" s="28"/>
      <c r="L58" t="str">
        <f t="shared" si="0"/>
        <v/>
      </c>
    </row>
    <row r="59" spans="1:12" x14ac:dyDescent="0.3">
      <c r="A59" s="12">
        <f>VLOOKUP($C59,[1]CHANTIER!$A$2:$K$291,11,0)</f>
        <v>19</v>
      </c>
      <c r="B59" t="s">
        <v>331</v>
      </c>
      <c r="C59" s="38" t="s">
        <v>119</v>
      </c>
      <c r="D59" s="27" t="str">
        <f>IF(C59="","",VLOOKUP($C59,[2]CHANTIER!$A$2:$C$83,3,0))</f>
        <v>m²</v>
      </c>
      <c r="E59" s="46"/>
      <c r="F59" s="35"/>
      <c r="G59" s="46"/>
      <c r="H59" s="28"/>
      <c r="I59" s="28"/>
      <c r="J59" s="46"/>
      <c r="K59" s="28"/>
      <c r="L59" t="str">
        <f t="shared" si="0"/>
        <v/>
      </c>
    </row>
    <row r="60" spans="1:12" x14ac:dyDescent="0.3">
      <c r="A60" s="12">
        <f>VLOOKUP($C60,[1]CHANTIER!$A$2:$K$291,11,0)</f>
        <v>26</v>
      </c>
      <c r="B60" t="s">
        <v>331</v>
      </c>
      <c r="C60" s="38" t="s">
        <v>134</v>
      </c>
      <c r="D60" s="27" t="str">
        <f>IF(C60="","",VLOOKUP($C60,[2]CHANTIER!$A$2:$C$83,3,0))</f>
        <v>T</v>
      </c>
      <c r="E60" s="46"/>
      <c r="F60" s="35"/>
      <c r="G60" s="46"/>
      <c r="H60" s="28"/>
      <c r="I60" s="28"/>
      <c r="J60" s="46"/>
      <c r="K60" s="28"/>
      <c r="L60" t="str">
        <f t="shared" si="0"/>
        <v/>
      </c>
    </row>
    <row r="61" spans="1:12" x14ac:dyDescent="0.3">
      <c r="A61" s="12">
        <f>VLOOKUP($C61,[1]CHANTIER!$A$2:$K$291,11,0)</f>
        <v>27</v>
      </c>
      <c r="B61" t="s">
        <v>331</v>
      </c>
      <c r="C61" s="38" t="s">
        <v>137</v>
      </c>
      <c r="D61" s="27" t="str">
        <f>IF(C61="","",VLOOKUP($C61,[2]CHANTIER!$A$2:$C$83,3,0))</f>
        <v>ml</v>
      </c>
      <c r="E61" s="46">
        <v>1</v>
      </c>
      <c r="F61" s="29" t="s">
        <v>1133</v>
      </c>
      <c r="G61" s="46"/>
      <c r="H61" s="28"/>
      <c r="I61" s="28">
        <v>1</v>
      </c>
      <c r="J61" s="46">
        <v>2</v>
      </c>
      <c r="K61" s="28">
        <v>0</v>
      </c>
      <c r="L61" t="str">
        <f t="shared" si="0"/>
        <v xml:space="preserve">INSERT INTO SC_SystemeProduits(RefDimension,NomSysteme,typePresta,ligne,formule,DateModif) values (null,'TRANCHEES','MOC',27,'(DISTANCE_A+DISTANCE_C+DISTANCE_D+DISTANCE_E)+2*NB_SORTIES_MAISON',now());
</v>
      </c>
    </row>
    <row r="62" spans="1:12" x14ac:dyDescent="0.3">
      <c r="C62" s="39"/>
      <c r="D62" s="40"/>
      <c r="E62" s="49"/>
      <c r="F62" s="42"/>
      <c r="G62" s="49"/>
      <c r="H62" s="41"/>
      <c r="I62" s="41"/>
      <c r="J62" s="49"/>
      <c r="K62" s="41"/>
      <c r="L62" t="str">
        <f t="shared" si="0"/>
        <v/>
      </c>
    </row>
    <row r="63" spans="1:12" x14ac:dyDescent="0.3">
      <c r="A63" s="12">
        <f>VLOOKUP($C63,[1]MINIPELLE!$A$2:$K$291,11,0)</f>
        <v>19</v>
      </c>
      <c r="B63" t="s">
        <v>332</v>
      </c>
      <c r="C63" s="38" t="s">
        <v>137</v>
      </c>
      <c r="D63" s="27" t="str">
        <f>IF(C63="","",VLOOKUP($C63,[2]MINIPELLE!$A$2:$C$28,3,0))</f>
        <v>ml</v>
      </c>
      <c r="E63" s="46">
        <v>1</v>
      </c>
      <c r="F63" s="35" t="s">
        <v>1129</v>
      </c>
      <c r="G63" s="46"/>
      <c r="H63" s="28"/>
      <c r="I63" s="28">
        <v>1</v>
      </c>
      <c r="J63" s="46"/>
      <c r="K63" s="28"/>
      <c r="L63" t="str">
        <f t="shared" si="0"/>
        <v xml:space="preserve">INSERT INTO SC_SystemeProduits(RefDimension,NomSysteme,typePresta,ligne,formule,DateModif) values (null,'TRANCHEES','MP',19,'DISTANCE_A+DISTANCE_C+DISTANCE_D+DISTANCE_E',now());
</v>
      </c>
    </row>
    <row r="64" spans="1:12" x14ac:dyDescent="0.3">
      <c r="A64" s="12">
        <f>VLOOKUP($C64,[1]MINIPELLE!$A$2:$K$291,11,0)</f>
        <v>20</v>
      </c>
      <c r="B64" t="s">
        <v>332</v>
      </c>
      <c r="C64" s="38" t="s">
        <v>259</v>
      </c>
      <c r="D64" s="27" t="str">
        <f>IF(C64="","",VLOOKUP($C64,[2]MINIPELLE!$A$2:$C$28,3,0))</f>
        <v>ml</v>
      </c>
      <c r="E64" s="46"/>
      <c r="F64" s="29" t="s">
        <v>1136</v>
      </c>
      <c r="G64" s="46">
        <v>1</v>
      </c>
      <c r="H64" s="28"/>
      <c r="I64" s="28"/>
      <c r="J64" s="46"/>
      <c r="K64" s="28"/>
      <c r="L64" t="str">
        <f t="shared" si="0"/>
        <v xml:space="preserve">INSERT INTO SC_SystemeProduits(RefDimension,NomSysteme,typePresta,ligne,formule,DateModif) values (null,'TRANCHEES','MP',20,'DISTANCE_B1+DISTANCE_B2',now());
</v>
      </c>
    </row>
    <row r="65" spans="1:12" x14ac:dyDescent="0.3">
      <c r="A65" s="12">
        <f>VLOOKUP($C65,[1]MINIPELLE!$A$2:$K$291,11,0)</f>
        <v>15</v>
      </c>
      <c r="B65" t="s">
        <v>332</v>
      </c>
      <c r="C65" s="38" t="s">
        <v>254</v>
      </c>
      <c r="D65" s="27" t="s">
        <v>47</v>
      </c>
      <c r="E65" s="46"/>
      <c r="F65" s="43"/>
      <c r="G65" s="46"/>
      <c r="H65" s="28"/>
      <c r="I65" s="28"/>
      <c r="J65" s="46"/>
      <c r="K65" s="28">
        <f>IF(AND([2]Simulation!$G$83=900,'[2]collecte-exutoire'!$O$62=0),0,1)</f>
        <v>1</v>
      </c>
      <c r="L65" t="str">
        <f t="shared" si="0"/>
        <v/>
      </c>
    </row>
    <row r="66" spans="1:12" x14ac:dyDescent="0.3">
      <c r="A66" s="12">
        <f>VLOOKUP($C66,[1]MINIPELLE!$A$2:$K$291,11,0)</f>
        <v>14</v>
      </c>
      <c r="B66" t="s">
        <v>332</v>
      </c>
      <c r="C66" s="38" t="s">
        <v>253</v>
      </c>
      <c r="D66" s="27" t="s">
        <v>47</v>
      </c>
      <c r="E66" s="46"/>
      <c r="F66" s="43"/>
      <c r="G66" s="46"/>
      <c r="H66" s="28"/>
      <c r="I66" s="28"/>
      <c r="J66" s="46"/>
      <c r="K66" s="28">
        <f>SUM(K33:K37)</f>
        <v>1</v>
      </c>
      <c r="L66" t="str">
        <f t="shared" si="0"/>
        <v/>
      </c>
    </row>
    <row r="67" spans="1:12" x14ac:dyDescent="0.3">
      <c r="A67" s="12">
        <f>VLOOKUP($C67,[1]MINIPELLE!$A$2:$K$291,11,0)</f>
        <v>16</v>
      </c>
      <c r="B67" t="s">
        <v>332</v>
      </c>
      <c r="C67" s="38" t="s">
        <v>255</v>
      </c>
      <c r="D67" s="27" t="s">
        <v>47</v>
      </c>
      <c r="E67" s="46"/>
      <c r="F67" s="43"/>
      <c r="G67" s="46"/>
      <c r="H67" s="28"/>
      <c r="I67" s="28"/>
      <c r="J67" s="46"/>
      <c r="K67" s="28">
        <f>K31+IF(AND([2]Simulation!$G$83=1200,'[2]collecte-exutoire'!$O$62=1),1,IF(AND(K65=0,K66=0,K57=1),1.5,0))</f>
        <v>1</v>
      </c>
      <c r="L67" t="str">
        <f t="shared" si="0"/>
        <v/>
      </c>
    </row>
    <row r="68" spans="1:12" x14ac:dyDescent="0.3">
      <c r="A68" s="12">
        <f>VLOOKUP($C68,[1]MINIPELLE!$A$2:$K$291,11,0)</f>
        <v>3</v>
      </c>
      <c r="B68" t="s">
        <v>332</v>
      </c>
      <c r="C68" s="38" t="s">
        <v>238</v>
      </c>
      <c r="D68" s="27" t="str">
        <f>IF(C68="","",VLOOKUP($C68,[2]MINIPELLE!$A$2:$C$28,3,0))</f>
        <v>m3</v>
      </c>
      <c r="E68" s="46"/>
      <c r="F68" s="43"/>
      <c r="G68" s="46"/>
      <c r="H68" s="28"/>
      <c r="I68" s="28"/>
      <c r="J68" s="46"/>
      <c r="K68" s="28"/>
      <c r="L68" t="str">
        <f t="shared" si="0"/>
        <v/>
      </c>
    </row>
    <row r="69" spans="1:12" x14ac:dyDescent="0.3">
      <c r="A69" s="12">
        <f>VLOOKUP($C69,[1]MINIPELLE!$A$2:$K$291,11,0)</f>
        <v>5</v>
      </c>
      <c r="B69" t="s">
        <v>332</v>
      </c>
      <c r="C69" s="38" t="s">
        <v>241</v>
      </c>
      <c r="D69" s="27" t="str">
        <f>IF(C69="","",VLOOKUP($C69,[2]MINIPELLE!$A$2:$C$28,3,0))</f>
        <v>ml</v>
      </c>
      <c r="E69" s="46"/>
      <c r="F69" s="43"/>
      <c r="G69" s="46"/>
      <c r="H69" s="28"/>
      <c r="I69" s="28"/>
      <c r="J69" s="46"/>
      <c r="K69" s="28"/>
      <c r="L69" t="str">
        <f t="shared" si="0"/>
        <v/>
      </c>
    </row>
  </sheetData>
  <dataValidations count="5">
    <dataValidation allowBlank="1" showErrorMessage="1" promptTitle="MATIERES" prompt="choisir le produit" sqref="C30" xr:uid="{00000000-0002-0000-2500-000000000000}"/>
    <dataValidation type="list" allowBlank="1" showInputMessage="1" promptTitle="Main d'oeuvre CHANTIER" prompt="choisir la prestation" sqref="C44:C61" xr:uid="{00000000-0002-0000-2500-000001000000}">
      <formula1>INDIRECT(B44)</formula1>
    </dataValidation>
    <dataValidation type="list" allowBlank="1" showInputMessage="1" showErrorMessage="1" promptTitle="MATIERES" prompt="choisir le produit" sqref="C4:C29 C31:C39" xr:uid="{00000000-0002-0000-2500-000002000000}">
      <formula1>INDIRECT(B4)</formula1>
    </dataValidation>
    <dataValidation type="list" allowBlank="1" showErrorMessage="1" sqref="C41:C42" xr:uid="{00000000-0002-0000-2500-000003000000}">
      <formula1>INDIRECT(B41)</formula1>
    </dataValidation>
    <dataValidation type="list" allowBlank="1" showInputMessage="1" promptTitle="MINIPELLE" prompt="choisir la prestation" sqref="C63:C69" xr:uid="{00000000-0002-0000-2500-000004000000}">
      <formula1>INDIRECT(B63)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23"/>
  <sheetViews>
    <sheetView workbookViewId="0">
      <selection activeCell="M4" sqref="M4"/>
    </sheetView>
  </sheetViews>
  <sheetFormatPr baseColWidth="10" defaultRowHeight="14.4" x14ac:dyDescent="0.3"/>
  <cols>
    <col min="3" max="3" width="39.6640625" customWidth="1"/>
    <col min="5" max="10" width="6.109375" customWidth="1"/>
    <col min="11" max="12" width="6.33203125" customWidth="1"/>
  </cols>
  <sheetData>
    <row r="1" spans="1:20" x14ac:dyDescent="0.3">
      <c r="E1" t="s">
        <v>1125</v>
      </c>
      <c r="F1" t="s">
        <v>1126</v>
      </c>
      <c r="G1" s="14" t="s">
        <v>1119</v>
      </c>
      <c r="H1" s="14" t="s">
        <v>1120</v>
      </c>
      <c r="I1" t="s">
        <v>1121</v>
      </c>
      <c r="J1" s="14" t="s">
        <v>1122</v>
      </c>
      <c r="K1" s="14" t="s">
        <v>1123</v>
      </c>
      <c r="L1" s="14" t="s">
        <v>1124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0" x14ac:dyDescent="0.3">
      <c r="G2" s="14"/>
      <c r="H2" s="14"/>
      <c r="J2" s="14"/>
      <c r="K2" s="14"/>
      <c r="L2" s="14"/>
    </row>
    <row r="3" spans="1:20" x14ac:dyDescent="0.3">
      <c r="D3" t="s">
        <v>276</v>
      </c>
      <c r="E3" t="s">
        <v>277</v>
      </c>
      <c r="F3" t="s">
        <v>277</v>
      </c>
      <c r="G3" s="14"/>
      <c r="H3" s="14"/>
      <c r="J3" s="14"/>
      <c r="K3" s="14"/>
      <c r="L3" s="14"/>
    </row>
    <row r="4" spans="1:20" x14ac:dyDescent="0.3">
      <c r="A4" s="12">
        <f>VLOOKUP($C4,[1]MATIERES!$A$2:$K$379,11,0)</f>
        <v>326</v>
      </c>
      <c r="B4" t="s">
        <v>327</v>
      </c>
      <c r="C4" t="s">
        <v>726</v>
      </c>
      <c r="D4" t="s">
        <v>8</v>
      </c>
      <c r="E4">
        <v>1</v>
      </c>
      <c r="G4" s="14"/>
      <c r="H4" s="14"/>
      <c r="J4" s="14"/>
      <c r="K4" s="14"/>
      <c r="L4" s="14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t="str">
        <f t="shared" ref="N4:T19" si="0">IF(F4="","",SUBSTITUTE(SUBSTITUTE(SUBSTITUTE(SUBSTITUTE($M$1,"#ID#",F$1),"#TYPE#",$B4),"#LIGNE#",$A4),"#Q#",SUBSTITUTE(F4,",",".")))</f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>IF(L4="","",SUBSTITUTE(SUBSTITUTE(SUBSTITUTE(SUBSTITUTE($M$1,"#ID#",L$1),"#TYPE#",$B4),"#LIGNE#",$A4),"#Q#",SUBSTITUTE(L4,",",".")))</f>
        <v/>
      </c>
    </row>
    <row r="5" spans="1:20" x14ac:dyDescent="0.3">
      <c r="A5" s="12">
        <f>VLOOKUP($C5,[1]MATIERES!$A$2:$K$379,11,0)</f>
        <v>331</v>
      </c>
      <c r="B5" t="s">
        <v>327</v>
      </c>
      <c r="C5" t="s">
        <v>730</v>
      </c>
      <c r="D5" t="s">
        <v>8</v>
      </c>
      <c r="F5">
        <v>1</v>
      </c>
      <c r="G5" s="14"/>
      <c r="H5" s="14"/>
      <c r="J5" s="14"/>
      <c r="K5" s="14"/>
      <c r="L5" s="14"/>
      <c r="M5" t="str">
        <f t="shared" ref="M5:M22" si="1">IF(E5="","",SUBSTITUTE(SUBSTITUTE(SUBSTITUTE(SUBSTITUTE($M$1,"#ID#",E$1),"#TYPE#",$B5),"#LIGNE#",$A5),"#Q#",SUBSTITUTE(E5,",",".")))</f>
        <v/>
      </c>
      <c r="N5" t="str">
        <f t="shared" si="0"/>
        <v xml:space="preserve">INSERT INTO SC_SystemeProduits(RefDimension,NomSysteme,typePresta,ligne,Quantite,DateModif) values (null,'DISTRIB_REL_VG_DN63','MATIERE',331,1,now());
</v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</row>
    <row r="6" spans="1:20" x14ac:dyDescent="0.3">
      <c r="A6" s="12">
        <f>VLOOKUP($C6,[1]MATIERES!$A$2:$K$379,11,0)</f>
        <v>328</v>
      </c>
      <c r="B6" t="s">
        <v>327</v>
      </c>
      <c r="C6" t="s">
        <v>728</v>
      </c>
      <c r="D6" t="s">
        <v>8</v>
      </c>
      <c r="G6" s="14">
        <v>1</v>
      </c>
      <c r="H6" s="14"/>
      <c r="J6" s="14"/>
      <c r="K6" s="14"/>
      <c r="L6" s="14"/>
      <c r="M6" t="str">
        <f t="shared" si="1"/>
        <v/>
      </c>
      <c r="N6" t="str">
        <f t="shared" si="0"/>
        <v/>
      </c>
      <c r="O6" t="str">
        <f t="shared" si="0"/>
        <v xml:space="preserve">INSERT INTO SC_SystemeProduits(RefDimension,NomSysteme,typePresta,ligne,Quantite,DateModif) values (null,'DISTRIB_REL_V3V_DN50','MATIERE',328,1,now());
</v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</row>
    <row r="7" spans="1:20" x14ac:dyDescent="0.3">
      <c r="A7" s="12">
        <f>VLOOKUP($C7,[1]MATIERES!$A$2:$K$379,11,0)</f>
        <v>313</v>
      </c>
      <c r="B7" t="s">
        <v>327</v>
      </c>
      <c r="C7" t="s">
        <v>712</v>
      </c>
      <c r="D7" t="s">
        <v>8</v>
      </c>
      <c r="G7" s="14"/>
      <c r="H7" s="14">
        <v>1</v>
      </c>
      <c r="J7" s="14"/>
      <c r="K7" s="14"/>
      <c r="L7" s="14"/>
      <c r="M7" t="str">
        <f t="shared" si="1"/>
        <v/>
      </c>
      <c r="N7" t="str">
        <f t="shared" si="0"/>
        <v/>
      </c>
      <c r="O7" t="str">
        <f t="shared" si="0"/>
        <v/>
      </c>
      <c r="P7" t="str">
        <f t="shared" si="0"/>
        <v xml:space="preserve">INSERT INTO SC_SystemeProduits(RefDimension,NomSysteme,typePresta,ligne,Quantite,DateModif) values (null,'DISTRIB_REL_V3V_DN63','MATIERE',313,1,now());
</v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</row>
    <row r="8" spans="1:20" x14ac:dyDescent="0.3">
      <c r="A8" s="12">
        <f>VLOOKUP($C8,[1]MATIERES!$A$2:$K$379,11,0)</f>
        <v>334</v>
      </c>
      <c r="B8" t="s">
        <v>327</v>
      </c>
      <c r="C8" t="s">
        <v>733</v>
      </c>
      <c r="D8" t="s">
        <v>8</v>
      </c>
      <c r="G8" s="14"/>
      <c r="H8" s="14"/>
      <c r="I8">
        <v>1</v>
      </c>
      <c r="J8" s="14"/>
      <c r="K8" s="14"/>
      <c r="L8" s="14"/>
      <c r="M8" t="str">
        <f t="shared" si="1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 xml:space="preserve">INSERT INTO SC_SystemeProduits(RefDimension,NomSysteme,typePresta,ligne,Quantite,DateModif) values (null,'DISTRIB_REL_A3V_DN50','MATIERE',334,1,now());
</v>
      </c>
      <c r="R8" t="str">
        <f t="shared" si="0"/>
        <v/>
      </c>
      <c r="S8" t="str">
        <f t="shared" si="0"/>
        <v/>
      </c>
      <c r="T8" t="str">
        <f t="shared" si="0"/>
        <v/>
      </c>
    </row>
    <row r="9" spans="1:20" x14ac:dyDescent="0.3">
      <c r="A9" s="12">
        <f>VLOOKUP($C9,[1]MATIERES!$A$2:$K$379,11,0)</f>
        <v>335</v>
      </c>
      <c r="B9" t="s">
        <v>327</v>
      </c>
      <c r="C9" t="s">
        <v>734</v>
      </c>
      <c r="D9" t="s">
        <v>8</v>
      </c>
      <c r="G9" s="14"/>
      <c r="H9" s="14"/>
      <c r="J9" s="14">
        <v>1</v>
      </c>
      <c r="K9" s="14"/>
      <c r="L9" s="14"/>
      <c r="M9" t="str">
        <f t="shared" si="1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 xml:space="preserve">INSERT INTO SC_SystemeProduits(RefDimension,NomSysteme,typePresta,ligne,Quantite,DateModif) values (null,'DISTRIB_REL_A3V_DN63','MATIERE',335,1,now());
</v>
      </c>
      <c r="S9" t="str">
        <f t="shared" si="0"/>
        <v/>
      </c>
      <c r="T9" t="str">
        <f t="shared" si="0"/>
        <v/>
      </c>
    </row>
    <row r="10" spans="1:20" x14ac:dyDescent="0.3">
      <c r="A10" s="12">
        <f>VLOOKUP($C10,[1]MATIERES!$A$2:$K$379,11,0)</f>
        <v>332</v>
      </c>
      <c r="B10" t="s">
        <v>327</v>
      </c>
      <c r="C10" t="s">
        <v>731</v>
      </c>
      <c r="D10" t="s">
        <v>8</v>
      </c>
      <c r="G10" s="14"/>
      <c r="H10" s="14"/>
      <c r="J10" s="14"/>
      <c r="K10" s="14">
        <v>1</v>
      </c>
      <c r="L10" s="14"/>
      <c r="M10" t="str">
        <f t="shared" si="1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 xml:space="preserve">INSERT INTO SC_SystemeProduits(RefDimension,NomSysteme,typePresta,ligne,Quantite,DateModif) values (null,'DISTRIB_GRAV_VP','MATIERE',332,1,now());
</v>
      </c>
      <c r="T10" t="str">
        <f t="shared" si="0"/>
        <v/>
      </c>
    </row>
    <row r="11" spans="1:20" x14ac:dyDescent="0.3">
      <c r="A11" s="12">
        <f>VLOOKUP($C11,[1]MATIERES!$A$2:$K$379,11,0)</f>
        <v>333</v>
      </c>
      <c r="B11" t="s">
        <v>327</v>
      </c>
      <c r="C11" t="s">
        <v>732</v>
      </c>
      <c r="D11" t="s">
        <v>8</v>
      </c>
      <c r="L11">
        <v>1</v>
      </c>
      <c r="M11" t="str">
        <f t="shared" si="1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 xml:space="preserve">INSERT INTO SC_SystemeProduits(RefDimension,NomSysteme,typePresta,ligne,Quantite,DateModif) values (null,'DISTRIB_GRAV_VG110','MATIERE',333,1,now());
</v>
      </c>
    </row>
    <row r="12" spans="1:20" x14ac:dyDescent="0.3">
      <c r="A12" s="12">
        <f>VLOOKUP($C12,[1]MATIERES!$A$2:$K$379,11,0)</f>
        <v>319</v>
      </c>
      <c r="B12" t="s">
        <v>327</v>
      </c>
      <c r="C12" t="s">
        <v>719</v>
      </c>
      <c r="D12" t="s">
        <v>8</v>
      </c>
      <c r="L12">
        <v>1</v>
      </c>
      <c r="M12" t="str">
        <f t="shared" si="1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 xml:space="preserve">INSERT INTO SC_SystemeProduits(RefDimension,NomSysteme,typePresta,ligne,Quantite,DateModif) values (null,'DISTRIB_GRAV_VG110','MATIERE',319,1,now());
</v>
      </c>
    </row>
    <row r="13" spans="1:20" x14ac:dyDescent="0.3">
      <c r="M13" t="str">
        <f t="shared" si="1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</row>
    <row r="14" spans="1:20" x14ac:dyDescent="0.3">
      <c r="A14" s="12">
        <f>VLOOKUP($C14,[1]ATELIER!$A$2:$K$291,11,0)</f>
        <v>4</v>
      </c>
      <c r="B14" t="s">
        <v>330</v>
      </c>
      <c r="C14" t="s">
        <v>12</v>
      </c>
      <c r="D14" t="s">
        <v>8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M14" t="str">
        <f t="shared" si="1"/>
        <v xml:space="preserve">INSERT INTO SC_SystemeProduits(RefDimension,NomSysteme,typePresta,ligne,Quantite,DateModif) values (null,'DISTRIB_REL_VG_DN50','MOA',4,1,now());
</v>
      </c>
      <c r="N14" t="str">
        <f t="shared" si="0"/>
        <v xml:space="preserve">INSERT INTO SC_SystemeProduits(RefDimension,NomSysteme,typePresta,ligne,Quantite,DateModif) values (null,'DISTRIB_REL_VG_DN63','MOA',4,1,now());
</v>
      </c>
      <c r="O14" t="str">
        <f t="shared" si="0"/>
        <v xml:space="preserve">INSERT INTO SC_SystemeProduits(RefDimension,NomSysteme,typePresta,ligne,Quantite,DateModif) values (null,'DISTRIB_REL_V3V_DN50','MOA',4,1,now());
</v>
      </c>
      <c r="P14" t="str">
        <f t="shared" si="0"/>
        <v xml:space="preserve">INSERT INTO SC_SystemeProduits(RefDimension,NomSysteme,typePresta,ligne,Quantite,DateModif) values (null,'DISTRIB_REL_V3V_DN63','MOA',4,1,now());
</v>
      </c>
      <c r="Q14" t="str">
        <f t="shared" si="0"/>
        <v xml:space="preserve">INSERT INTO SC_SystemeProduits(RefDimension,NomSysteme,typePresta,ligne,Quantite,DateModif) values (null,'DISTRIB_REL_A3V_DN50','MOA',4,1,now());
</v>
      </c>
      <c r="R14" t="str">
        <f t="shared" si="0"/>
        <v xml:space="preserve">INSERT INTO SC_SystemeProduits(RefDimension,NomSysteme,typePresta,ligne,Quantite,DateModif) values (null,'DISTRIB_REL_A3V_DN63','MOA',4,1,now());
</v>
      </c>
      <c r="S14" t="str">
        <f t="shared" si="0"/>
        <v/>
      </c>
      <c r="T14" t="str">
        <f t="shared" si="0"/>
        <v/>
      </c>
    </row>
    <row r="15" spans="1:20" x14ac:dyDescent="0.3">
      <c r="A15" s="12">
        <f>VLOOKUP($C15,[1]ATELIER!$A$2:$K$291,11,0)</f>
        <v>3</v>
      </c>
      <c r="B15" t="s">
        <v>330</v>
      </c>
      <c r="C15" t="s">
        <v>10</v>
      </c>
      <c r="D15" t="s">
        <v>8</v>
      </c>
      <c r="E15" s="28">
        <v>2</v>
      </c>
      <c r="F15" s="28">
        <v>2</v>
      </c>
      <c r="G15" s="28">
        <v>2</v>
      </c>
      <c r="H15" s="28">
        <v>2</v>
      </c>
      <c r="I15" s="28">
        <v>2</v>
      </c>
      <c r="J15" s="28">
        <v>2</v>
      </c>
      <c r="M15" t="str">
        <f t="shared" si="1"/>
        <v xml:space="preserve">INSERT INTO SC_SystemeProduits(RefDimension,NomSysteme,typePresta,ligne,Quantite,DateModif) values (null,'DISTRIB_REL_VG_DN50','MOA',3,2,now());
</v>
      </c>
      <c r="N15" t="str">
        <f t="shared" si="0"/>
        <v xml:space="preserve">INSERT INTO SC_SystemeProduits(RefDimension,NomSysteme,typePresta,ligne,Quantite,DateModif) values (null,'DISTRIB_REL_VG_DN63','MOA',3,2,now());
</v>
      </c>
      <c r="O15" t="str">
        <f t="shared" si="0"/>
        <v xml:space="preserve">INSERT INTO SC_SystemeProduits(RefDimension,NomSysteme,typePresta,ligne,Quantite,DateModif) values (null,'DISTRIB_REL_V3V_DN50','MOA',3,2,now());
</v>
      </c>
      <c r="P15" t="str">
        <f t="shared" si="0"/>
        <v xml:space="preserve">INSERT INTO SC_SystemeProduits(RefDimension,NomSysteme,typePresta,ligne,Quantite,DateModif) values (null,'DISTRIB_REL_V3V_DN63','MOA',3,2,now());
</v>
      </c>
      <c r="Q15" t="str">
        <f t="shared" si="0"/>
        <v xml:space="preserve">INSERT INTO SC_SystemeProduits(RefDimension,NomSysteme,typePresta,ligne,Quantite,DateModif) values (null,'DISTRIB_REL_A3V_DN50','MOA',3,2,now());
</v>
      </c>
      <c r="R15" t="str">
        <f t="shared" si="0"/>
        <v xml:space="preserve">INSERT INTO SC_SystemeProduits(RefDimension,NomSysteme,typePresta,ligne,Quantite,DateModif) values (null,'DISTRIB_REL_A3V_DN63','MOA',3,2,now());
</v>
      </c>
      <c r="S15" t="str">
        <f t="shared" si="0"/>
        <v/>
      </c>
      <c r="T15" t="str">
        <f t="shared" si="0"/>
        <v/>
      </c>
    </row>
    <row r="16" spans="1:20" x14ac:dyDescent="0.3">
      <c r="D16" t="s">
        <v>318</v>
      </c>
      <c r="M16" t="str">
        <f t="shared" si="1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</row>
    <row r="17" spans="1:20" x14ac:dyDescent="0.3">
      <c r="A17" s="12">
        <f>VLOOKUP($C17,[1]CHANTIER!$A$2:$K$291,11,0)</f>
        <v>4</v>
      </c>
      <c r="B17" t="s">
        <v>331</v>
      </c>
      <c r="C17" t="s">
        <v>87</v>
      </c>
      <c r="D17" t="s">
        <v>8</v>
      </c>
      <c r="M17" t="str">
        <f t="shared" si="1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</row>
    <row r="18" spans="1:20" x14ac:dyDescent="0.3">
      <c r="A18" s="12">
        <f>VLOOKUP($C18,[1]CHANTIER!$A$2:$K$291,11,0)</f>
        <v>8</v>
      </c>
      <c r="B18" t="s">
        <v>331</v>
      </c>
      <c r="C18" t="s">
        <v>95</v>
      </c>
      <c r="D18" t="s">
        <v>96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M18" t="str">
        <f t="shared" si="1"/>
        <v xml:space="preserve">INSERT INTO SC_SystemeProduits(RefDimension,NomSysteme,typePresta,ligne,Quantite,DateModif) values (null,'DISTRIB_REL_VG_DN50','MOC',8,1,now());
</v>
      </c>
      <c r="N18" t="str">
        <f t="shared" si="0"/>
        <v xml:space="preserve">INSERT INTO SC_SystemeProduits(RefDimension,NomSysteme,typePresta,ligne,Quantite,DateModif) values (null,'DISTRIB_REL_VG_DN63','MOC',8,1,now());
</v>
      </c>
      <c r="O18" t="str">
        <f t="shared" si="0"/>
        <v xml:space="preserve">INSERT INTO SC_SystemeProduits(RefDimension,NomSysteme,typePresta,ligne,Quantite,DateModif) values (null,'DISTRIB_REL_V3V_DN50','MOC',8,1,now());
</v>
      </c>
      <c r="P18" t="str">
        <f t="shared" si="0"/>
        <v xml:space="preserve">INSERT INTO SC_SystemeProduits(RefDimension,NomSysteme,typePresta,ligne,Quantite,DateModif) values (null,'DISTRIB_REL_V3V_DN63','MOC',8,1,now());
</v>
      </c>
      <c r="Q18" t="str">
        <f t="shared" si="0"/>
        <v xml:space="preserve">INSERT INTO SC_SystemeProduits(RefDimension,NomSysteme,typePresta,ligne,Quantite,DateModif) values (null,'DISTRIB_REL_A3V_DN50','MOC',8,1,now());
</v>
      </c>
      <c r="R18" t="str">
        <f t="shared" si="0"/>
        <v xml:space="preserve">INSERT INTO SC_SystemeProduits(RefDimension,NomSysteme,typePresta,ligne,Quantite,DateModif) values (null,'DISTRIB_REL_A3V_DN63','MOC',8,1,now());
</v>
      </c>
      <c r="S18" t="str">
        <f t="shared" si="0"/>
        <v/>
      </c>
      <c r="T18" t="str">
        <f t="shared" si="0"/>
        <v/>
      </c>
    </row>
    <row r="19" spans="1:20" x14ac:dyDescent="0.3">
      <c r="A19" s="12">
        <f>VLOOKUP($C19,[1]CHANTIER!$A$2:$K$291,11,0)</f>
        <v>7</v>
      </c>
      <c r="B19" t="s">
        <v>331</v>
      </c>
      <c r="C19" t="s">
        <v>93</v>
      </c>
      <c r="D19" t="s">
        <v>8</v>
      </c>
      <c r="K19">
        <v>1</v>
      </c>
      <c r="L19">
        <v>1</v>
      </c>
      <c r="M19" t="str">
        <f t="shared" si="1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 t="str">
        <f t="shared" si="0"/>
        <v xml:space="preserve">INSERT INTO SC_SystemeProduits(RefDimension,NomSysteme,typePresta,ligne,Quantite,DateModif) values (null,'DISTRIB_GRAV_VP','MOC',7,1,now());
</v>
      </c>
      <c r="T19" t="str">
        <f t="shared" si="0"/>
        <v xml:space="preserve">INSERT INTO SC_SystemeProduits(RefDimension,NomSysteme,typePresta,ligne,Quantite,DateModif) values (null,'DISTRIB_GRAV_VG110','MOC',7,1,now());
</v>
      </c>
    </row>
    <row r="20" spans="1:20" x14ac:dyDescent="0.3">
      <c r="M20" t="str">
        <f t="shared" si="1"/>
        <v/>
      </c>
      <c r="N20" t="str">
        <f t="shared" ref="N20:N22" si="2">IF(F20="","",SUBSTITUTE(SUBSTITUTE(SUBSTITUTE(SUBSTITUTE($M$1,"#ID#",F$1),"#TYPE#",$B20),"#LIGNE#",$A20),"#Q#",SUBSTITUTE(F20,",",".")))</f>
        <v/>
      </c>
      <c r="O20" t="str">
        <f t="shared" ref="O20:O22" si="3">IF(G20="","",SUBSTITUTE(SUBSTITUTE(SUBSTITUTE(SUBSTITUTE($M$1,"#ID#",G$1),"#TYPE#",$B20),"#LIGNE#",$A20),"#Q#",SUBSTITUTE(G20,",",".")))</f>
        <v/>
      </c>
      <c r="P20" t="str">
        <f t="shared" ref="P20:P22" si="4">IF(H20="","",SUBSTITUTE(SUBSTITUTE(SUBSTITUTE(SUBSTITUTE($M$1,"#ID#",H$1),"#TYPE#",$B20),"#LIGNE#",$A20),"#Q#",SUBSTITUTE(H20,",",".")))</f>
        <v/>
      </c>
      <c r="Q20" t="str">
        <f t="shared" ref="Q20:Q22" si="5">IF(I20="","",SUBSTITUTE(SUBSTITUTE(SUBSTITUTE(SUBSTITUTE($M$1,"#ID#",I$1),"#TYPE#",$B20),"#LIGNE#",$A20),"#Q#",SUBSTITUTE(I20,",",".")))</f>
        <v/>
      </c>
      <c r="R20" t="str">
        <f t="shared" ref="R20:R22" si="6">IF(J20="","",SUBSTITUTE(SUBSTITUTE(SUBSTITUTE(SUBSTITUTE($M$1,"#ID#",J$1),"#TYPE#",$B20),"#LIGNE#",$A20),"#Q#",SUBSTITUTE(J20,",",".")))</f>
        <v/>
      </c>
      <c r="S20" t="str">
        <f t="shared" ref="S20:T22" si="7">IF(K20="","",SUBSTITUTE(SUBSTITUTE(SUBSTITUTE(SUBSTITUTE($M$1,"#ID#",K$1),"#TYPE#",$B20),"#LIGNE#",$A20),"#Q#",SUBSTITUTE(K20,",",".")))</f>
        <v/>
      </c>
      <c r="T20" t="str">
        <f t="shared" si="7"/>
        <v/>
      </c>
    </row>
    <row r="21" spans="1:20" x14ac:dyDescent="0.3">
      <c r="A21" s="12">
        <f>VLOOKUP($C21,[1]MINIPELLE!$A$2:$K$291,11,0)</f>
        <v>21</v>
      </c>
      <c r="B21" t="s">
        <v>332</v>
      </c>
      <c r="C21" t="s">
        <v>95</v>
      </c>
      <c r="D21" t="s">
        <v>8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M21" t="str">
        <f t="shared" si="1"/>
        <v xml:space="preserve">INSERT INTO SC_SystemeProduits(RefDimension,NomSysteme,typePresta,ligne,Quantite,DateModif) values (null,'DISTRIB_REL_VG_DN50','MP',21,1,now());
</v>
      </c>
      <c r="N21" t="str">
        <f t="shared" si="2"/>
        <v xml:space="preserve">INSERT INTO SC_SystemeProduits(RefDimension,NomSysteme,typePresta,ligne,Quantite,DateModif) values (null,'DISTRIB_REL_VG_DN63','MP',21,1,now());
</v>
      </c>
      <c r="O21" t="str">
        <f t="shared" si="3"/>
        <v xml:space="preserve">INSERT INTO SC_SystemeProduits(RefDimension,NomSysteme,typePresta,ligne,Quantite,DateModif) values (null,'DISTRIB_REL_V3V_DN50','MP',21,1,now());
</v>
      </c>
      <c r="P21" t="str">
        <f t="shared" si="4"/>
        <v xml:space="preserve">INSERT INTO SC_SystemeProduits(RefDimension,NomSysteme,typePresta,ligne,Quantite,DateModif) values (null,'DISTRIB_REL_V3V_DN63','MP',21,1,now());
</v>
      </c>
      <c r="Q21" t="str">
        <f t="shared" si="5"/>
        <v xml:space="preserve">INSERT INTO SC_SystemeProduits(RefDimension,NomSysteme,typePresta,ligne,Quantite,DateModif) values (null,'DISTRIB_REL_A3V_DN50','MP',21,1,now());
</v>
      </c>
      <c r="R21" t="str">
        <f t="shared" si="6"/>
        <v xml:space="preserve">INSERT INTO SC_SystemeProduits(RefDimension,NomSysteme,typePresta,ligne,Quantite,DateModif) values (null,'DISTRIB_REL_A3V_DN63','MP',21,1,now());
</v>
      </c>
      <c r="S21" t="str">
        <f t="shared" si="7"/>
        <v/>
      </c>
      <c r="T21" t="str">
        <f t="shared" si="7"/>
        <v/>
      </c>
    </row>
    <row r="22" spans="1:20" x14ac:dyDescent="0.3">
      <c r="A22" s="12">
        <f>VLOOKUP($C22,[1]MINIPELLE!$A$2:$K$291,11,0)</f>
        <v>22</v>
      </c>
      <c r="B22" t="s">
        <v>332</v>
      </c>
      <c r="C22" t="s">
        <v>93</v>
      </c>
      <c r="D22" t="s">
        <v>8</v>
      </c>
      <c r="K22">
        <v>1</v>
      </c>
      <c r="L22">
        <v>1</v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t="str">
        <f t="shared" si="5"/>
        <v/>
      </c>
      <c r="R22" t="str">
        <f t="shared" si="6"/>
        <v/>
      </c>
      <c r="S22" t="str">
        <f t="shared" si="7"/>
        <v xml:space="preserve">INSERT INTO SC_SystemeProduits(RefDimension,NomSysteme,typePresta,ligne,Quantite,DateModif) values (null,'DISTRIB_GRAV_VP','MP',22,1,now());
</v>
      </c>
      <c r="T22" t="str">
        <f t="shared" si="7"/>
        <v xml:space="preserve">INSERT INTO SC_SystemeProduits(RefDimension,NomSysteme,typePresta,ligne,Quantite,DateModif) values (null,'DISTRIB_GRAV_VG110','MP',22,1,now());
</v>
      </c>
    </row>
    <row r="23" spans="1:20" x14ac:dyDescent="0.3">
      <c r="D23" t="s">
        <v>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rgb="FFFF0000"/>
  </sheetPr>
  <dimension ref="A1:K32"/>
  <sheetViews>
    <sheetView tabSelected="1" workbookViewId="0">
      <selection activeCell="C12" sqref="C12"/>
    </sheetView>
  </sheetViews>
  <sheetFormatPr baseColWidth="10" defaultRowHeight="14.4" x14ac:dyDescent="0.3"/>
  <cols>
    <col min="2" max="2" width="34.6640625" customWidth="1"/>
    <col min="3" max="3" width="20.109375" customWidth="1"/>
  </cols>
  <sheetData>
    <row r="1" spans="1:11" x14ac:dyDescent="0.3">
      <c r="H1" t="s">
        <v>1382</v>
      </c>
    </row>
    <row r="2" spans="1:11" x14ac:dyDescent="0.3">
      <c r="A2">
        <v>2</v>
      </c>
      <c r="B2" t="s">
        <v>215</v>
      </c>
      <c r="C2" t="s">
        <v>236</v>
      </c>
      <c r="D2" t="s">
        <v>120</v>
      </c>
      <c r="E2">
        <v>0.05</v>
      </c>
      <c r="F2" t="s">
        <v>237</v>
      </c>
      <c r="H2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79">
        <f>A2</f>
        <v>2</v>
      </c>
    </row>
    <row r="3" spans="1:11" x14ac:dyDescent="0.3">
      <c r="A3">
        <v>3</v>
      </c>
      <c r="B3" t="s">
        <v>238</v>
      </c>
      <c r="C3" t="s">
        <v>236</v>
      </c>
      <c r="D3" t="s">
        <v>183</v>
      </c>
      <c r="E3">
        <v>0.3</v>
      </c>
      <c r="H3" s="79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79">
        <f t="shared" ref="K3:K32" si="1">A3</f>
        <v>3</v>
      </c>
    </row>
    <row r="4" spans="1:11" x14ac:dyDescent="0.3">
      <c r="A4">
        <v>4</v>
      </c>
      <c r="B4" t="s">
        <v>165</v>
      </c>
      <c r="C4" t="s">
        <v>239</v>
      </c>
      <c r="D4" t="s">
        <v>47</v>
      </c>
      <c r="E4">
        <v>0.08</v>
      </c>
      <c r="G4" t="s">
        <v>240</v>
      </c>
      <c r="H4" s="79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79">
        <f t="shared" si="1"/>
        <v>4</v>
      </c>
    </row>
    <row r="5" spans="1:11" x14ac:dyDescent="0.3">
      <c r="A5">
        <v>5</v>
      </c>
      <c r="B5" t="s">
        <v>241</v>
      </c>
      <c r="C5" t="s">
        <v>239</v>
      </c>
      <c r="D5" t="s">
        <v>47</v>
      </c>
      <c r="E5">
        <v>0.2</v>
      </c>
      <c r="F5" t="s">
        <v>242</v>
      </c>
      <c r="H5" s="79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79">
        <f t="shared" si="1"/>
        <v>5</v>
      </c>
    </row>
    <row r="6" spans="1:11" x14ac:dyDescent="0.3">
      <c r="A6">
        <v>6</v>
      </c>
      <c r="B6" t="s">
        <v>243</v>
      </c>
      <c r="C6" t="s">
        <v>244</v>
      </c>
      <c r="D6" t="s">
        <v>23</v>
      </c>
      <c r="E6">
        <v>0.25</v>
      </c>
      <c r="G6" t="s">
        <v>245</v>
      </c>
      <c r="H6" s="79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79">
        <f t="shared" si="1"/>
        <v>6</v>
      </c>
    </row>
    <row r="7" spans="1:11" x14ac:dyDescent="0.3">
      <c r="A7">
        <v>7</v>
      </c>
      <c r="B7" t="s">
        <v>199</v>
      </c>
      <c r="C7" t="s">
        <v>244</v>
      </c>
      <c r="D7" t="s">
        <v>23</v>
      </c>
      <c r="E7">
        <v>0.25</v>
      </c>
      <c r="G7" t="s">
        <v>245</v>
      </c>
      <c r="H7" s="79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79">
        <f t="shared" si="1"/>
        <v>7</v>
      </c>
    </row>
    <row r="8" spans="1:11" x14ac:dyDescent="0.3">
      <c r="A8">
        <v>8</v>
      </c>
      <c r="B8" t="s">
        <v>246</v>
      </c>
      <c r="C8" t="s">
        <v>244</v>
      </c>
      <c r="D8" t="s">
        <v>8</v>
      </c>
      <c r="E8">
        <v>0.25</v>
      </c>
      <c r="H8" s="79" t="str">
        <f t="shared" si="0"/>
        <v>Insert into SC_Prestation (ligne,typePresta,designation,categorie,poste,unite,temps,detail, DateModif) values (8,'MP','Pose du poste','MP_MANUTENTION','','pc',0.25,'', now());</v>
      </c>
      <c r="K8" s="79">
        <f t="shared" si="1"/>
        <v>8</v>
      </c>
    </row>
    <row r="9" spans="1:11" x14ac:dyDescent="0.3">
      <c r="A9">
        <v>9</v>
      </c>
      <c r="B9" t="s">
        <v>247</v>
      </c>
      <c r="C9" t="s">
        <v>244</v>
      </c>
      <c r="D9" t="s">
        <v>47</v>
      </c>
      <c r="E9">
        <v>0.08</v>
      </c>
      <c r="H9" s="79" t="str">
        <f t="shared" si="0"/>
        <v>Insert into SC_Prestation (ligne,typePresta,designation,categorie,poste,unite,temps,detail, DateModif) values (9,'MP','Plaques béton (25-50)','MP_MANUTENTION','','ml',0.08,'', now());</v>
      </c>
      <c r="K9" s="79">
        <f t="shared" si="1"/>
        <v>9</v>
      </c>
    </row>
    <row r="10" spans="1:11" x14ac:dyDescent="0.3">
      <c r="A10">
        <v>10</v>
      </c>
      <c r="B10" t="s">
        <v>248</v>
      </c>
      <c r="C10" t="s">
        <v>249</v>
      </c>
      <c r="D10" t="s">
        <v>8</v>
      </c>
      <c r="E10">
        <v>0.25</v>
      </c>
      <c r="H10" s="79" t="str">
        <f t="shared" si="0"/>
        <v>Insert into SC_Prestation (ligne,typePresta,designation,categorie,poste,unite,temps,detail, DateModif) values (10,'MP','Mise en place BACS','MP_MISE_EN_PLACE','','pc',0.25,'', now());</v>
      </c>
      <c r="K10" s="79">
        <f t="shared" si="1"/>
        <v>10</v>
      </c>
    </row>
    <row r="11" spans="1:11" x14ac:dyDescent="0.3">
      <c r="A11">
        <v>11</v>
      </c>
      <c r="B11" t="s">
        <v>167</v>
      </c>
      <c r="C11" t="s">
        <v>249</v>
      </c>
      <c r="D11" t="s">
        <v>47</v>
      </c>
      <c r="E11">
        <v>0.08</v>
      </c>
      <c r="G11" t="s">
        <v>250</v>
      </c>
      <c r="H11" s="79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79">
        <f t="shared" si="1"/>
        <v>11</v>
      </c>
    </row>
    <row r="12" spans="1:11" x14ac:dyDescent="0.3">
      <c r="A12">
        <v>12</v>
      </c>
      <c r="B12" t="s">
        <v>217</v>
      </c>
      <c r="C12" t="s">
        <v>251</v>
      </c>
      <c r="D12" t="s">
        <v>120</v>
      </c>
      <c r="E12">
        <v>0.05</v>
      </c>
      <c r="H12" s="79" t="str">
        <f t="shared" si="0"/>
        <v>Insert into SC_Prestation (ligne,typePresta,designation,categorie,poste,unite,temps,detail, DateModif) values (12,'MP','Mise à plat emplacement','MP_TERRASSEMENT','','m²',0.05,'', now());</v>
      </c>
      <c r="K12" s="79">
        <f t="shared" si="1"/>
        <v>12</v>
      </c>
    </row>
    <row r="13" spans="1:11" x14ac:dyDescent="0.3">
      <c r="A13">
        <v>13</v>
      </c>
      <c r="B13" t="s">
        <v>182</v>
      </c>
      <c r="C13" t="s">
        <v>251</v>
      </c>
      <c r="D13" t="s">
        <v>183</v>
      </c>
      <c r="E13">
        <v>0.25</v>
      </c>
      <c r="F13" t="s">
        <v>252</v>
      </c>
      <c r="H13" s="79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79">
        <f t="shared" si="1"/>
        <v>13</v>
      </c>
    </row>
    <row r="14" spans="1:11" s="83" customFormat="1" x14ac:dyDescent="0.3">
      <c r="A14" s="83">
        <v>14</v>
      </c>
      <c r="B14" s="83" t="s">
        <v>1320</v>
      </c>
      <c r="C14" s="83" t="s">
        <v>251</v>
      </c>
      <c r="D14" s="83" t="s">
        <v>8</v>
      </c>
      <c r="E14" s="83">
        <v>0.5</v>
      </c>
      <c r="H14" s="79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83">
        <f t="shared" si="1"/>
        <v>14</v>
      </c>
    </row>
    <row r="15" spans="1:11" s="83" customFormat="1" x14ac:dyDescent="0.3">
      <c r="A15" s="83">
        <v>15</v>
      </c>
      <c r="B15" s="83" t="s">
        <v>1321</v>
      </c>
      <c r="C15" s="83" t="s">
        <v>251</v>
      </c>
      <c r="D15" s="83" t="s">
        <v>8</v>
      </c>
      <c r="E15" s="83">
        <v>0.75</v>
      </c>
      <c r="H15" s="79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83">
        <f t="shared" si="1"/>
        <v>15</v>
      </c>
    </row>
    <row r="16" spans="1:11" s="83" customFormat="1" x14ac:dyDescent="0.3">
      <c r="A16" s="83">
        <v>16</v>
      </c>
      <c r="B16" s="83" t="s">
        <v>1322</v>
      </c>
      <c r="C16" s="83" t="s">
        <v>251</v>
      </c>
      <c r="D16" s="83" t="s">
        <v>8</v>
      </c>
      <c r="E16" s="83">
        <v>1</v>
      </c>
      <c r="H16" s="79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83">
        <f t="shared" si="1"/>
        <v>16</v>
      </c>
    </row>
    <row r="17" spans="1:11" x14ac:dyDescent="0.3">
      <c r="A17">
        <v>17</v>
      </c>
      <c r="B17" t="s">
        <v>256</v>
      </c>
      <c r="C17" t="s">
        <v>251</v>
      </c>
      <c r="D17" t="s">
        <v>8</v>
      </c>
      <c r="E17">
        <v>0.5</v>
      </c>
      <c r="H17" s="79" t="str">
        <f t="shared" si="0"/>
        <v>Insert into SC_Prestation (ligne,typePresta,designation,categorie,poste,unite,temps,detail, DateModif) values (17,'MP','Dégraisseur 200-500 L','MP_TERRASSEMENT','','pc',0.5,'', now());</v>
      </c>
      <c r="K17" s="79">
        <f t="shared" si="1"/>
        <v>17</v>
      </c>
    </row>
    <row r="18" spans="1:11" x14ac:dyDescent="0.3">
      <c r="A18">
        <v>18</v>
      </c>
      <c r="B18" t="s">
        <v>257</v>
      </c>
      <c r="C18" t="s">
        <v>251</v>
      </c>
      <c r="D18" t="s">
        <v>183</v>
      </c>
      <c r="E18">
        <v>0.5</v>
      </c>
      <c r="H18" s="79" t="str">
        <f t="shared" si="0"/>
        <v>Insert into SC_Prestation (ligne,typePresta,designation,categorie,poste,unite,temps,detail, DateModif) values (18,'MP','Remise en place des terres','MP_TERRASSEMENT','','m3',0.5,'', now());</v>
      </c>
      <c r="K18" s="79">
        <f t="shared" si="1"/>
        <v>18</v>
      </c>
    </row>
    <row r="19" spans="1:11" s="62" customFormat="1" x14ac:dyDescent="0.3">
      <c r="A19" s="62">
        <v>19</v>
      </c>
      <c r="B19" s="62" t="s">
        <v>137</v>
      </c>
      <c r="C19" s="62" t="s">
        <v>251</v>
      </c>
      <c r="D19" s="62" t="s">
        <v>47</v>
      </c>
      <c r="E19" s="62">
        <v>7.4999999999999997E-2</v>
      </c>
      <c r="F19" s="62" t="s">
        <v>258</v>
      </c>
      <c r="H19" s="62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62">
        <f t="shared" si="1"/>
        <v>19</v>
      </c>
    </row>
    <row r="20" spans="1:11" s="62" customFormat="1" x14ac:dyDescent="0.3">
      <c r="A20" s="62">
        <v>20</v>
      </c>
      <c r="B20" s="62" t="s">
        <v>259</v>
      </c>
      <c r="C20" s="62" t="s">
        <v>251</v>
      </c>
      <c r="D20" s="62" t="s">
        <v>47</v>
      </c>
      <c r="E20" s="62">
        <v>0.05</v>
      </c>
      <c r="F20" s="62" t="s">
        <v>260</v>
      </c>
      <c r="H20" s="62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62">
        <f t="shared" si="1"/>
        <v>20</v>
      </c>
    </row>
    <row r="21" spans="1:11" x14ac:dyDescent="0.3">
      <c r="A21">
        <v>21</v>
      </c>
      <c r="B21" t="s">
        <v>95</v>
      </c>
      <c r="C21" t="s">
        <v>251</v>
      </c>
      <c r="D21" t="s">
        <v>8</v>
      </c>
      <c r="E21">
        <v>0.25</v>
      </c>
      <c r="H21" s="79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79">
        <f t="shared" si="1"/>
        <v>21</v>
      </c>
    </row>
    <row r="22" spans="1:11" x14ac:dyDescent="0.3">
      <c r="A22">
        <v>22</v>
      </c>
      <c r="B22" t="s">
        <v>93</v>
      </c>
      <c r="C22" t="s">
        <v>251</v>
      </c>
      <c r="D22" t="s">
        <v>8</v>
      </c>
      <c r="E22">
        <v>0.15</v>
      </c>
      <c r="H22" s="79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79">
        <f t="shared" si="1"/>
        <v>22</v>
      </c>
    </row>
    <row r="23" spans="1:11" x14ac:dyDescent="0.3">
      <c r="A23">
        <v>23</v>
      </c>
      <c r="B23" t="s">
        <v>261</v>
      </c>
      <c r="C23" t="s">
        <v>251</v>
      </c>
      <c r="D23" t="s">
        <v>8</v>
      </c>
      <c r="E23">
        <v>0.25</v>
      </c>
      <c r="G23" t="s">
        <v>262</v>
      </c>
      <c r="H23" s="79" t="str">
        <f t="shared" si="0"/>
        <v>Insert into SC_Prestation (ligne,typePresta,designation,categorie,poste,unite,temps,detail, DateModif) values (23,'MP','Regard de sortie cunette','MP_TERRASSEMENT','FH','pc',0.25,'', now());</v>
      </c>
      <c r="K23" s="79">
        <f t="shared" si="1"/>
        <v>23</v>
      </c>
    </row>
    <row r="24" spans="1:11" x14ac:dyDescent="0.3">
      <c r="A24">
        <v>24</v>
      </c>
      <c r="B24" t="s">
        <v>263</v>
      </c>
      <c r="C24" t="s">
        <v>251</v>
      </c>
      <c r="D24" t="s">
        <v>264</v>
      </c>
      <c r="E24">
        <v>2.5000000000000001E-2</v>
      </c>
      <c r="F24" t="s">
        <v>265</v>
      </c>
      <c r="H24" s="79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79">
        <f t="shared" si="1"/>
        <v>24</v>
      </c>
    </row>
    <row r="25" spans="1:11" x14ac:dyDescent="0.3">
      <c r="A25">
        <v>25</v>
      </c>
      <c r="B25" t="s">
        <v>266</v>
      </c>
      <c r="C25" t="s">
        <v>251</v>
      </c>
      <c r="D25" t="s">
        <v>8</v>
      </c>
      <c r="E25">
        <v>0.5</v>
      </c>
      <c r="F25" t="s">
        <v>267</v>
      </c>
      <c r="H25" s="79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79">
        <f t="shared" si="1"/>
        <v>25</v>
      </c>
    </row>
    <row r="26" spans="1:11" x14ac:dyDescent="0.3">
      <c r="A26">
        <v>26</v>
      </c>
      <c r="B26" t="s">
        <v>268</v>
      </c>
      <c r="C26" t="s">
        <v>251</v>
      </c>
      <c r="D26" t="s">
        <v>47</v>
      </c>
      <c r="E26">
        <v>0.05</v>
      </c>
      <c r="H26" s="79" t="str">
        <f t="shared" si="0"/>
        <v>Insert into SC_Prestation (ligne,typePresta,designation,categorie,poste,unite,temps,detail, DateModif) values (26,'MP','Talus h=45 cm','MP_TERRASSEMENT','','ml',0.05,'', now());</v>
      </c>
      <c r="K26" s="79">
        <f t="shared" si="1"/>
        <v>26</v>
      </c>
    </row>
    <row r="27" spans="1:11" x14ac:dyDescent="0.3">
      <c r="A27">
        <v>27</v>
      </c>
      <c r="B27" t="s">
        <v>269</v>
      </c>
      <c r="C27" t="s">
        <v>251</v>
      </c>
      <c r="D27" t="s">
        <v>47</v>
      </c>
      <c r="E27">
        <v>0.1</v>
      </c>
      <c r="F27" t="s">
        <v>270</v>
      </c>
      <c r="H27" s="79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79">
        <f t="shared" si="1"/>
        <v>27</v>
      </c>
    </row>
    <row r="28" spans="1:11" x14ac:dyDescent="0.3">
      <c r="A28">
        <v>28</v>
      </c>
      <c r="B28" t="s">
        <v>271</v>
      </c>
      <c r="C28" t="s">
        <v>251</v>
      </c>
      <c r="D28" t="s">
        <v>47</v>
      </c>
      <c r="E28">
        <v>0.2</v>
      </c>
      <c r="F28" t="s">
        <v>272</v>
      </c>
      <c r="H28" s="79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79">
        <f t="shared" si="1"/>
        <v>28</v>
      </c>
    </row>
    <row r="29" spans="1:11" s="83" customFormat="1" x14ac:dyDescent="0.3">
      <c r="A29" s="83">
        <v>29</v>
      </c>
      <c r="B29" s="83" t="s">
        <v>1368</v>
      </c>
      <c r="C29" s="83" t="s">
        <v>251</v>
      </c>
      <c r="D29" s="83" t="s">
        <v>8</v>
      </c>
      <c r="E29" s="83">
        <v>1.25</v>
      </c>
      <c r="H29" s="79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83">
        <f t="shared" si="1"/>
        <v>29</v>
      </c>
    </row>
    <row r="30" spans="1:11" s="83" customFormat="1" x14ac:dyDescent="0.3">
      <c r="A30" s="83">
        <v>30</v>
      </c>
      <c r="B30" s="83" t="s">
        <v>1369</v>
      </c>
      <c r="C30" s="83" t="s">
        <v>251</v>
      </c>
      <c r="D30" s="83" t="s">
        <v>8</v>
      </c>
      <c r="E30" s="83">
        <v>1.5</v>
      </c>
      <c r="H30" s="79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83">
        <f t="shared" si="1"/>
        <v>30</v>
      </c>
    </row>
    <row r="31" spans="1:11" s="83" customFormat="1" x14ac:dyDescent="0.3">
      <c r="A31" s="83">
        <v>31</v>
      </c>
      <c r="B31" s="83" t="s">
        <v>1370</v>
      </c>
      <c r="C31" s="83" t="s">
        <v>251</v>
      </c>
      <c r="D31" s="83" t="s">
        <v>8</v>
      </c>
      <c r="E31" s="83">
        <v>1.75</v>
      </c>
      <c r="H31" s="79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83">
        <f t="shared" si="1"/>
        <v>31</v>
      </c>
    </row>
    <row r="32" spans="1:11" s="83" customFormat="1" x14ac:dyDescent="0.3">
      <c r="A32" s="83">
        <v>32</v>
      </c>
      <c r="B32" s="83" t="s">
        <v>1371</v>
      </c>
      <c r="C32" s="83" t="s">
        <v>251</v>
      </c>
      <c r="D32" s="83" t="s">
        <v>8</v>
      </c>
      <c r="E32" s="83">
        <v>0.35</v>
      </c>
      <c r="H32" s="79" t="str">
        <f t="shared" si="0"/>
        <v>Insert into SC_Prestation (ligne,typePresta,designation,categorie,poste,unite,temps,detail, DateModif) values (32,'MP','Fouille chasse','MP_TERRASSEMENT','','pc',0.35,'', now());</v>
      </c>
      <c r="K32" s="83">
        <f t="shared" si="1"/>
        <v>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0"/>
  <sheetViews>
    <sheetView topLeftCell="B1" workbookViewId="0">
      <selection activeCell="N4" sqref="N4:T10"/>
    </sheetView>
  </sheetViews>
  <sheetFormatPr baseColWidth="10" defaultRowHeight="14.4" x14ac:dyDescent="0.3"/>
  <cols>
    <col min="3" max="3" width="28.5546875" customWidth="1"/>
    <col min="5" max="5" width="5.44140625" customWidth="1"/>
    <col min="6" max="6" width="20.5546875" customWidth="1"/>
    <col min="7" max="8" width="5.44140625" customWidth="1"/>
    <col min="9" max="9" width="16" customWidth="1"/>
    <col min="10" max="11" width="5.44140625" customWidth="1"/>
    <col min="12" max="12" width="14.5546875" customWidth="1"/>
    <col min="13" max="13" width="5.44140625" customWidth="1"/>
  </cols>
  <sheetData>
    <row r="1" spans="1:20" x14ac:dyDescent="0.3">
      <c r="E1" t="s">
        <v>802</v>
      </c>
      <c r="F1" s="14"/>
      <c r="G1" s="14"/>
      <c r="H1" t="s">
        <v>806</v>
      </c>
      <c r="I1" s="14"/>
      <c r="J1" s="14"/>
      <c r="K1" t="s">
        <v>805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3">
      <c r="E2" t="s">
        <v>901</v>
      </c>
      <c r="F2" s="14"/>
      <c r="G2" s="14"/>
      <c r="H2" t="s">
        <v>901</v>
      </c>
      <c r="I2" s="14"/>
      <c r="J2" s="14"/>
      <c r="K2" t="s">
        <v>901</v>
      </c>
      <c r="L2" s="14"/>
      <c r="M2" s="14"/>
      <c r="O2" s="14"/>
      <c r="P2" s="14"/>
    </row>
    <row r="3" spans="1:20" x14ac:dyDescent="0.3">
      <c r="D3" t="s">
        <v>276</v>
      </c>
      <c r="E3" t="s">
        <v>277</v>
      </c>
      <c r="F3" s="14" t="s">
        <v>815</v>
      </c>
      <c r="G3" s="14" t="s">
        <v>816</v>
      </c>
      <c r="H3" t="s">
        <v>277</v>
      </c>
      <c r="I3" s="14"/>
      <c r="J3" s="14"/>
      <c r="K3" t="s">
        <v>277</v>
      </c>
      <c r="L3" s="14"/>
      <c r="M3" s="14"/>
      <c r="O3" s="14"/>
      <c r="P3" s="14"/>
    </row>
    <row r="4" spans="1:20" x14ac:dyDescent="0.3">
      <c r="A4" s="12">
        <f>VLOOKUP($C4,[1]MATIERES!$A$2:$K$379,11,0)</f>
        <v>376</v>
      </c>
      <c r="B4" t="s">
        <v>327</v>
      </c>
      <c r="C4" t="s">
        <v>283</v>
      </c>
      <c r="D4" t="s">
        <v>317</v>
      </c>
      <c r="E4">
        <v>8.0000000000000016E-2</v>
      </c>
      <c r="F4" s="14" t="s">
        <v>1277</v>
      </c>
      <c r="G4" s="14" t="s">
        <v>821</v>
      </c>
      <c r="H4">
        <v>8.0000000000000016E-2</v>
      </c>
      <c r="I4" s="61" t="s">
        <v>1277</v>
      </c>
      <c r="J4" s="14" t="s">
        <v>821</v>
      </c>
      <c r="K4">
        <v>8.0000000000000016E-2</v>
      </c>
      <c r="L4" s="61" t="s">
        <v>1277</v>
      </c>
      <c r="M4" s="14" t="s">
        <v>821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3">
      <c r="A5" s="12">
        <f>VLOOKUP($C5,[1]MATIERES!$A$2:$K$379,11,0)</f>
        <v>157</v>
      </c>
      <c r="B5" t="s">
        <v>327</v>
      </c>
      <c r="C5" t="s">
        <v>499</v>
      </c>
      <c r="D5" t="s">
        <v>120</v>
      </c>
      <c r="E5">
        <v>1</v>
      </c>
      <c r="F5" s="14" t="s">
        <v>1177</v>
      </c>
      <c r="G5" s="14" t="s">
        <v>821</v>
      </c>
      <c r="H5">
        <v>1</v>
      </c>
      <c r="I5" s="61" t="s">
        <v>1177</v>
      </c>
      <c r="J5" s="14" t="s">
        <v>821</v>
      </c>
      <c r="K5">
        <v>1</v>
      </c>
      <c r="L5" s="61" t="s">
        <v>1177</v>
      </c>
      <c r="M5" s="14" t="s">
        <v>821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3">
      <c r="F6" s="14"/>
      <c r="G6" s="14"/>
      <c r="I6" s="61"/>
      <c r="J6" s="14"/>
      <c r="L6" s="61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3">
      <c r="A7" s="12">
        <f>VLOOKUP($C7,[1]CHANTIER!$A$2:$K$291,11,0)</f>
        <v>21</v>
      </c>
      <c r="B7" t="s">
        <v>331</v>
      </c>
      <c r="C7" t="s">
        <v>124</v>
      </c>
      <c r="D7" t="s">
        <v>47</v>
      </c>
      <c r="E7">
        <v>1</v>
      </c>
      <c r="F7" s="14" t="s">
        <v>1177</v>
      </c>
      <c r="G7" s="14" t="s">
        <v>821</v>
      </c>
      <c r="H7">
        <v>1</v>
      </c>
      <c r="I7" s="61" t="s">
        <v>1177</v>
      </c>
      <c r="J7" s="14" t="s">
        <v>821</v>
      </c>
      <c r="K7">
        <v>1</v>
      </c>
      <c r="L7" s="61" t="s">
        <v>1177</v>
      </c>
      <c r="M7" s="14" t="s">
        <v>821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3">
      <c r="A8" s="12">
        <f>VLOOKUP($C8,[1]CHANTIER!$A$2:$K$291,11,0)</f>
        <v>26</v>
      </c>
      <c r="B8" t="s">
        <v>331</v>
      </c>
      <c r="C8" t="s">
        <v>134</v>
      </c>
      <c r="D8" t="s">
        <v>135</v>
      </c>
      <c r="E8">
        <v>8.0000000000000016E-2</v>
      </c>
      <c r="F8" s="61" t="s">
        <v>1277</v>
      </c>
      <c r="G8" s="14" t="s">
        <v>821</v>
      </c>
      <c r="H8">
        <v>8.0000000000000016E-2</v>
      </c>
      <c r="I8" s="61" t="s">
        <v>1277</v>
      </c>
      <c r="J8" s="14" t="s">
        <v>821</v>
      </c>
      <c r="K8">
        <v>8.0000000000000016E-2</v>
      </c>
      <c r="L8" s="61" t="s">
        <v>1277</v>
      </c>
      <c r="M8" s="14" t="s">
        <v>821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3">
      <c r="F9" s="14"/>
      <c r="G9" s="14"/>
      <c r="I9" s="61"/>
      <c r="J9" s="14"/>
      <c r="L9" s="61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3">
      <c r="A10" s="12">
        <f>VLOOKUP($C10,[1]MINIPELLE!$A$2:$K$291,11,0)</f>
        <v>4</v>
      </c>
      <c r="B10" t="s">
        <v>332</v>
      </c>
      <c r="C10" t="s">
        <v>165</v>
      </c>
      <c r="D10" t="s">
        <v>47</v>
      </c>
      <c r="E10">
        <v>1</v>
      </c>
      <c r="F10" s="61" t="s">
        <v>1278</v>
      </c>
      <c r="G10" s="14" t="s">
        <v>821</v>
      </c>
      <c r="H10">
        <v>1</v>
      </c>
      <c r="I10" s="61" t="s">
        <v>1278</v>
      </c>
      <c r="J10" s="14" t="s">
        <v>821</v>
      </c>
      <c r="K10">
        <v>1</v>
      </c>
      <c r="L10" s="61" t="s">
        <v>1278</v>
      </c>
      <c r="M10" s="14" t="s">
        <v>821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H37"/>
  <sheetViews>
    <sheetView workbookViewId="0">
      <selection activeCell="Q1" sqref="Q1"/>
    </sheetView>
  </sheetViews>
  <sheetFormatPr baseColWidth="10" defaultRowHeight="14.4" x14ac:dyDescent="0.3"/>
  <cols>
    <col min="3" max="3" width="17" customWidth="1"/>
    <col min="5" max="5" width="11.6640625" customWidth="1"/>
    <col min="6" max="6" width="20.88671875" style="14" customWidth="1"/>
    <col min="7" max="7" width="4.44140625" style="14" customWidth="1"/>
    <col min="8" max="16" width="1.44140625" style="52" customWidth="1"/>
    <col min="17" max="17" width="13.109375" customWidth="1"/>
    <col min="18" max="18" width="19.6640625" style="14" customWidth="1"/>
    <col min="19" max="19" width="4.44140625" style="14" customWidth="1"/>
    <col min="20" max="22" width="4.44140625" style="52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822</v>
      </c>
      <c r="H1" s="52" t="s">
        <v>823</v>
      </c>
      <c r="K1" s="52" t="s">
        <v>826</v>
      </c>
      <c r="N1" s="52" t="s">
        <v>827</v>
      </c>
      <c r="Q1" t="s">
        <v>824</v>
      </c>
      <c r="T1" s="52" t="s">
        <v>825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274</v>
      </c>
      <c r="E2" t="s">
        <v>817</v>
      </c>
      <c r="H2" s="52" t="s">
        <v>818</v>
      </c>
      <c r="K2" s="52" t="s">
        <v>817</v>
      </c>
      <c r="N2" s="52" t="s">
        <v>818</v>
      </c>
      <c r="Q2" t="s">
        <v>819</v>
      </c>
      <c r="T2" s="52" t="s">
        <v>820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F3" s="14" t="s">
        <v>815</v>
      </c>
      <c r="G3" s="14" t="s">
        <v>816</v>
      </c>
      <c r="H3" s="52" t="s">
        <v>277</v>
      </c>
      <c r="K3" s="52" t="s">
        <v>277</v>
      </c>
      <c r="L3" s="52" t="s">
        <v>815</v>
      </c>
      <c r="M3" s="52" t="s">
        <v>816</v>
      </c>
      <c r="N3" s="52" t="s">
        <v>277</v>
      </c>
    </row>
    <row r="4" spans="1:112" x14ac:dyDescent="0.3">
      <c r="A4" s="12">
        <f>VLOOKUP($C4,[1]MATIERES!$A$2:$K$379,11,0)</f>
        <v>60</v>
      </c>
      <c r="B4" t="s">
        <v>327</v>
      </c>
      <c r="C4" t="s">
        <v>368</v>
      </c>
      <c r="D4" t="s">
        <v>47</v>
      </c>
      <c r="F4" s="14" t="s">
        <v>1175</v>
      </c>
      <c r="G4" s="14" t="s">
        <v>821</v>
      </c>
      <c r="L4" s="52" t="s">
        <v>833</v>
      </c>
      <c r="M4" s="52" t="s">
        <v>821</v>
      </c>
      <c r="R4" s="14" t="s">
        <v>1175</v>
      </c>
      <c r="S4" s="14" t="s">
        <v>821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3">
      <c r="A5" s="12">
        <f>VLOOKUP($C5,[1]MATIERES!$A$2:$K$379,11,0)</f>
        <v>295</v>
      </c>
      <c r="B5" t="s">
        <v>327</v>
      </c>
      <c r="C5" s="55" t="s">
        <v>1176</v>
      </c>
      <c r="D5" t="s">
        <v>8</v>
      </c>
      <c r="E5">
        <v>16</v>
      </c>
      <c r="H5" s="52">
        <v>16</v>
      </c>
      <c r="K5" s="52">
        <v>16</v>
      </c>
      <c r="N5" s="52">
        <v>16</v>
      </c>
      <c r="Q5">
        <v>16</v>
      </c>
      <c r="T5" s="52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3">
      <c r="A6" s="12">
        <f>VLOOKUP($C6,[1]MATIERES!$A$2:$K$379,11,0)</f>
        <v>301</v>
      </c>
      <c r="B6" t="s">
        <v>327</v>
      </c>
      <c r="C6" t="s">
        <v>370</v>
      </c>
      <c r="D6" t="s">
        <v>8</v>
      </c>
      <c r="F6" s="57" t="s">
        <v>855</v>
      </c>
      <c r="G6" s="56" t="s">
        <v>821</v>
      </c>
      <c r="R6" s="62" t="s">
        <v>855</v>
      </c>
      <c r="S6" s="60" t="s">
        <v>821</v>
      </c>
      <c r="U6" s="52" t="s">
        <v>834</v>
      </c>
      <c r="V6" s="52" t="s">
        <v>821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3">
      <c r="A7" s="12">
        <f>VLOOKUP($C7,[1]MATIERES!$A$2:$K$379,11,0)</f>
        <v>58</v>
      </c>
      <c r="B7" t="s">
        <v>327</v>
      </c>
      <c r="C7" t="s">
        <v>373</v>
      </c>
      <c r="D7" t="s">
        <v>47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3">
      <c r="A8" s="12">
        <f>VLOOKUP($C8,[1]MATIERES!$A$2:$K$379,11,0)</f>
        <v>56</v>
      </c>
      <c r="B8" t="s">
        <v>327</v>
      </c>
      <c r="C8" t="s">
        <v>189</v>
      </c>
      <c r="D8" t="s">
        <v>47</v>
      </c>
      <c r="I8" s="52" t="s">
        <v>833</v>
      </c>
      <c r="J8" s="52" t="s">
        <v>821</v>
      </c>
      <c r="O8" s="52" t="s">
        <v>833</v>
      </c>
      <c r="P8" s="52" t="s">
        <v>821</v>
      </c>
      <c r="U8" s="52" t="s">
        <v>833</v>
      </c>
      <c r="V8" s="52" t="s">
        <v>821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3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3">
      <c r="A10" s="12">
        <f>VLOOKUP($C10,[1]ATELIER!$A$2:$K$291,11,0)</f>
        <v>12</v>
      </c>
      <c r="B10" t="s">
        <v>330</v>
      </c>
      <c r="C10" t="s">
        <v>32</v>
      </c>
      <c r="D10" t="s">
        <v>8</v>
      </c>
      <c r="E10">
        <v>4</v>
      </c>
      <c r="K10" s="52">
        <v>8</v>
      </c>
      <c r="Q10">
        <v>4</v>
      </c>
      <c r="T10" s="52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3">
      <c r="A11" s="12">
        <f>VLOOKUP($C11,[1]ATELIER!$A$2:$K$291,11,0)</f>
        <v>13</v>
      </c>
      <c r="B11" t="s">
        <v>330</v>
      </c>
      <c r="C11" t="s">
        <v>34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3">
      <c r="A12" s="12">
        <f>VLOOKUP($C12,[1]ATELIER!$A$2:$K$291,11,0)</f>
        <v>19</v>
      </c>
      <c r="B12" t="s">
        <v>330</v>
      </c>
      <c r="C12" t="s">
        <v>43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3">
      <c r="A13" s="12">
        <f>VLOOKUP($C13,[1]ATELIER!$A$2:$K$291,11,0)</f>
        <v>20</v>
      </c>
      <c r="B13" t="s">
        <v>330</v>
      </c>
      <c r="C13" t="s">
        <v>46</v>
      </c>
      <c r="D13" t="s">
        <v>47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3">
      <c r="D14" t="s">
        <v>318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3">
      <c r="A15" s="12">
        <f>VLOOKUP($C15,[1]CHANTIER!$A$2:$K$291,11,0)</f>
        <v>38</v>
      </c>
      <c r="B15" t="s">
        <v>331</v>
      </c>
      <c r="C15" t="s">
        <v>160</v>
      </c>
      <c r="D15" t="s">
        <v>47</v>
      </c>
      <c r="F15" s="14" t="s">
        <v>1175</v>
      </c>
      <c r="G15" s="14" t="s">
        <v>821</v>
      </c>
      <c r="R15" s="14" t="s">
        <v>1175</v>
      </c>
      <c r="S15" s="14" t="s">
        <v>821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3">
      <c r="A16" s="12">
        <f>VLOOKUP($C16,[1]CHANTIER!$A$2:$K$291,11,0)</f>
        <v>47</v>
      </c>
      <c r="B16" t="s">
        <v>331</v>
      </c>
      <c r="C16" t="s">
        <v>176</v>
      </c>
      <c r="D16" t="s">
        <v>47</v>
      </c>
      <c r="T16" s="52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3">
      <c r="A17" s="12">
        <f>VLOOKUP($C17,[1]CHANTIER!$A$2:$K$291,11,0)</f>
        <v>52</v>
      </c>
      <c r="B17" t="s">
        <v>331</v>
      </c>
      <c r="C17" t="s">
        <v>187</v>
      </c>
      <c r="D17" t="s">
        <v>47</v>
      </c>
      <c r="I17" s="52" t="s">
        <v>833</v>
      </c>
      <c r="J17" s="52" t="s">
        <v>821</v>
      </c>
      <c r="K17" s="52">
        <v>2</v>
      </c>
      <c r="O17" s="52" t="s">
        <v>833</v>
      </c>
      <c r="P17" s="52" t="s">
        <v>821</v>
      </c>
      <c r="U17" s="52" t="s">
        <v>833</v>
      </c>
      <c r="V17" s="52" t="s">
        <v>821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3">
      <c r="BH18"/>
      <c r="BI18"/>
      <c r="BK18"/>
      <c r="BL18"/>
    </row>
    <row r="19" spans="1:64" x14ac:dyDescent="0.3">
      <c r="BH19"/>
      <c r="BI19"/>
      <c r="BK19"/>
      <c r="BL19"/>
    </row>
    <row r="20" spans="1:64" x14ac:dyDescent="0.3">
      <c r="BH20"/>
      <c r="BI20"/>
      <c r="BK20"/>
      <c r="BL20"/>
    </row>
    <row r="21" spans="1:64" x14ac:dyDescent="0.3">
      <c r="BH21"/>
      <c r="BI21"/>
      <c r="BK21"/>
      <c r="BL21"/>
    </row>
    <row r="22" spans="1:64" x14ac:dyDescent="0.3">
      <c r="BH22"/>
      <c r="BI22"/>
      <c r="BK22"/>
      <c r="BL22"/>
    </row>
    <row r="23" spans="1:64" x14ac:dyDescent="0.3">
      <c r="BH23"/>
      <c r="BI23"/>
      <c r="BK23"/>
      <c r="BL23"/>
    </row>
    <row r="32" spans="1:64" x14ac:dyDescent="0.3">
      <c r="D32" t="s">
        <v>318</v>
      </c>
    </row>
    <row r="33" spans="4:4" x14ac:dyDescent="0.3">
      <c r="D33" t="s">
        <v>318</v>
      </c>
    </row>
    <row r="34" spans="4:4" x14ac:dyDescent="0.3">
      <c r="D34" t="s">
        <v>318</v>
      </c>
    </row>
    <row r="35" spans="4:4" x14ac:dyDescent="0.3">
      <c r="D35" t="s">
        <v>318</v>
      </c>
    </row>
    <row r="36" spans="4:4" x14ac:dyDescent="0.3">
      <c r="D36" t="s">
        <v>318</v>
      </c>
    </row>
    <row r="37" spans="4:4" x14ac:dyDescent="0.3">
      <c r="D37" t="s">
        <v>318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9"/>
  <sheetViews>
    <sheetView workbookViewId="0">
      <selection activeCell="A9" sqref="A9"/>
    </sheetView>
  </sheetViews>
  <sheetFormatPr baseColWidth="10" defaultRowHeight="14.4" x14ac:dyDescent="0.3"/>
  <cols>
    <col min="1" max="1" width="18.109375" customWidth="1"/>
    <col min="2" max="2" width="19.5546875" customWidth="1"/>
    <col min="3" max="3" width="32.33203125" customWidth="1"/>
    <col min="4" max="4" width="13.6640625" customWidth="1"/>
    <col min="5" max="5" width="12.6640625" customWidth="1"/>
  </cols>
  <sheetData>
    <row r="1" spans="1:6" x14ac:dyDescent="0.3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3">
      <c r="A3" t="s">
        <v>813</v>
      </c>
      <c r="B3" t="s">
        <v>801</v>
      </c>
      <c r="C3" t="s">
        <v>812</v>
      </c>
      <c r="D3" t="s">
        <v>814</v>
      </c>
      <c r="E3" t="s">
        <v>804</v>
      </c>
    </row>
    <row r="4" spans="1:6" x14ac:dyDescent="0.3">
      <c r="A4" t="s">
        <v>802</v>
      </c>
      <c r="B4" t="s">
        <v>793</v>
      </c>
      <c r="C4" t="s">
        <v>803</v>
      </c>
      <c r="D4">
        <v>20</v>
      </c>
      <c r="E4" t="s">
        <v>47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3">
      <c r="A5" t="s">
        <v>806</v>
      </c>
      <c r="B5" t="s">
        <v>796</v>
      </c>
      <c r="C5" t="s">
        <v>803</v>
      </c>
      <c r="D5">
        <v>20</v>
      </c>
      <c r="E5" t="s">
        <v>47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3">
      <c r="A6" t="s">
        <v>805</v>
      </c>
      <c r="B6" t="s">
        <v>794</v>
      </c>
      <c r="C6" t="s">
        <v>803</v>
      </c>
      <c r="D6">
        <v>20</v>
      </c>
      <c r="E6" t="s">
        <v>47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3">
      <c r="A7" t="s">
        <v>808</v>
      </c>
      <c r="B7" t="s">
        <v>793</v>
      </c>
      <c r="C7" t="s">
        <v>811</v>
      </c>
      <c r="D7">
        <v>15</v>
      </c>
      <c r="E7" t="s">
        <v>47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3">
      <c r="A8" t="s">
        <v>809</v>
      </c>
      <c r="B8" t="s">
        <v>796</v>
      </c>
      <c r="C8" t="s">
        <v>811</v>
      </c>
      <c r="D8">
        <v>15</v>
      </c>
      <c r="E8" t="s">
        <v>47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3">
      <c r="A9" t="s">
        <v>810</v>
      </c>
      <c r="B9" t="s">
        <v>794</v>
      </c>
      <c r="C9" t="s">
        <v>811</v>
      </c>
      <c r="D9">
        <v>15</v>
      </c>
      <c r="E9" t="s">
        <v>47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"/>
  <dimension ref="A1:K401"/>
  <sheetViews>
    <sheetView topLeftCell="A377" workbookViewId="0">
      <selection activeCell="G396" sqref="G396"/>
    </sheetView>
  </sheetViews>
  <sheetFormatPr baseColWidth="10" defaultRowHeight="14.4" x14ac:dyDescent="0.3"/>
  <cols>
    <col min="2" max="2" width="52.44140625" customWidth="1"/>
    <col min="3" max="3" width="13.5546875" customWidth="1"/>
    <col min="4" max="4" width="15.6640625" customWidth="1"/>
    <col min="5" max="5" width="8.109375" customWidth="1"/>
    <col min="6" max="6" width="15.33203125" customWidth="1"/>
    <col min="8" max="8" width="29.88671875" customWidth="1"/>
    <col min="9" max="9" width="16.88671875" customWidth="1"/>
  </cols>
  <sheetData>
    <row r="1" spans="1:11" x14ac:dyDescent="0.3">
      <c r="B1" t="s">
        <v>0</v>
      </c>
      <c r="C1" t="s">
        <v>938</v>
      </c>
      <c r="D1" t="s">
        <v>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t="s">
        <v>1034</v>
      </c>
    </row>
    <row r="2" spans="1:11" x14ac:dyDescent="0.3">
      <c r="A2">
        <v>2</v>
      </c>
      <c r="B2" t="s">
        <v>387</v>
      </c>
      <c r="D2" t="s">
        <v>310</v>
      </c>
      <c r="E2" t="s">
        <v>388</v>
      </c>
      <c r="F2">
        <v>4.74</v>
      </c>
      <c r="G2" t="s">
        <v>8</v>
      </c>
      <c r="H2" t="s">
        <v>389</v>
      </c>
      <c r="I2">
        <v>4.74</v>
      </c>
      <c r="J2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20° MF','EVACUATION_DIA_100','PUM','pc',4.74,'-',4.74,'');</v>
      </c>
      <c r="K2" s="83">
        <f>A2</f>
        <v>2</v>
      </c>
    </row>
    <row r="3" spans="1:11" x14ac:dyDescent="0.3">
      <c r="A3">
        <v>3</v>
      </c>
      <c r="B3" t="s">
        <v>390</v>
      </c>
      <c r="D3" t="s">
        <v>310</v>
      </c>
      <c r="E3" t="s">
        <v>388</v>
      </c>
      <c r="F3">
        <v>6.11</v>
      </c>
      <c r="G3" t="s">
        <v>8</v>
      </c>
      <c r="H3" t="s">
        <v>389</v>
      </c>
      <c r="I3">
        <v>6.11</v>
      </c>
      <c r="J3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20° FF','EVACUATION_DIA_100','PUM','pc',6.11,'-',6.11,'');</v>
      </c>
      <c r="K3" s="83">
        <f>A3</f>
        <v>3</v>
      </c>
    </row>
    <row r="4" spans="1:11" x14ac:dyDescent="0.3">
      <c r="A4">
        <v>4</v>
      </c>
      <c r="B4" t="s">
        <v>391</v>
      </c>
      <c r="D4" t="s">
        <v>310</v>
      </c>
      <c r="E4" t="s">
        <v>388</v>
      </c>
      <c r="F4">
        <v>5.18</v>
      </c>
      <c r="G4" t="s">
        <v>8</v>
      </c>
      <c r="H4" t="s">
        <v>389</v>
      </c>
      <c r="I4">
        <v>5.18</v>
      </c>
      <c r="J4" t="str">
        <f t="shared" si="0"/>
        <v>Insert into SC_Matieres (ligne,typePresta,designation,categorie,fournisseur,unite,prix,detail,prixHorsTransport,Reference) values (4,'MATIERE','Coude 30° MF','EVACUATION_DIA_100','PUM','pc',5.18,'-',5.18,'');</v>
      </c>
      <c r="K4" s="83">
        <f t="shared" ref="K4:K67" si="1">A4</f>
        <v>4</v>
      </c>
    </row>
    <row r="5" spans="1:11" x14ac:dyDescent="0.3">
      <c r="A5">
        <v>5</v>
      </c>
      <c r="B5" t="s">
        <v>392</v>
      </c>
      <c r="D5" t="s">
        <v>310</v>
      </c>
      <c r="E5" t="s">
        <v>388</v>
      </c>
      <c r="F5">
        <v>7.02</v>
      </c>
      <c r="G5" t="s">
        <v>8</v>
      </c>
      <c r="H5" t="s">
        <v>389</v>
      </c>
      <c r="I5">
        <v>7.02</v>
      </c>
      <c r="J5" t="str">
        <f t="shared" si="0"/>
        <v>Insert into SC_Matieres (ligne,typePresta,designation,categorie,fournisseur,unite,prix,detail,prixHorsTransport,Reference) values (5,'MATIERE','Coude 30° FF','EVACUATION_DIA_100','PUM','pc',7.02,'-',7.02,'');</v>
      </c>
      <c r="K5" s="83">
        <f t="shared" si="1"/>
        <v>5</v>
      </c>
    </row>
    <row r="6" spans="1:11" x14ac:dyDescent="0.3">
      <c r="A6">
        <v>6</v>
      </c>
      <c r="B6" t="s">
        <v>311</v>
      </c>
      <c r="D6" t="s">
        <v>310</v>
      </c>
      <c r="E6" t="s">
        <v>388</v>
      </c>
      <c r="F6">
        <v>2.93</v>
      </c>
      <c r="G6" t="s">
        <v>8</v>
      </c>
      <c r="H6" t="s">
        <v>389</v>
      </c>
      <c r="I6">
        <v>2.93</v>
      </c>
      <c r="J6" t="str">
        <f t="shared" si="0"/>
        <v>Insert into SC_Matieres (ligne,typePresta,designation,categorie,fournisseur,unite,prix,detail,prixHorsTransport,Reference) values (6,'MATIERE','Coude 45° MF','EVACUATION_DIA_100','PUM','pc',2.93,'-',2.93,'');</v>
      </c>
      <c r="K6" s="83">
        <f t="shared" si="1"/>
        <v>6</v>
      </c>
    </row>
    <row r="7" spans="1:11" x14ac:dyDescent="0.3">
      <c r="A7">
        <v>7</v>
      </c>
      <c r="B7" t="s">
        <v>393</v>
      </c>
      <c r="D7" t="s">
        <v>310</v>
      </c>
      <c r="E7" t="s">
        <v>388</v>
      </c>
      <c r="F7">
        <v>3.56</v>
      </c>
      <c r="G7" t="s">
        <v>8</v>
      </c>
      <c r="H7" t="s">
        <v>389</v>
      </c>
      <c r="I7">
        <v>3.56</v>
      </c>
      <c r="J7" t="str">
        <f t="shared" si="0"/>
        <v>Insert into SC_Matieres (ligne,typePresta,designation,categorie,fournisseur,unite,prix,detail,prixHorsTransport,Reference) values (7,'MATIERE','Coude 45° FF','EVACUATION_DIA_100','PUM','pc',3.56,'-',3.56,'');</v>
      </c>
      <c r="K7" s="83">
        <f t="shared" si="1"/>
        <v>7</v>
      </c>
    </row>
    <row r="8" spans="1:11" x14ac:dyDescent="0.3">
      <c r="A8">
        <v>8</v>
      </c>
      <c r="B8" t="s">
        <v>394</v>
      </c>
      <c r="D8" t="s">
        <v>310</v>
      </c>
      <c r="E8" t="s">
        <v>388</v>
      </c>
      <c r="F8">
        <v>3.12</v>
      </c>
      <c r="G8" t="s">
        <v>8</v>
      </c>
      <c r="H8" t="s">
        <v>389</v>
      </c>
      <c r="I8">
        <v>3.12</v>
      </c>
      <c r="J8" t="str">
        <f t="shared" si="0"/>
        <v>Insert into SC_Matieres (ligne,typePresta,designation,categorie,fournisseur,unite,prix,detail,prixHorsTransport,Reference) values (8,'MATIERE','Coude 67°','EVACUATION_DIA_100','PUM','pc',3.12,'-',3.12,'');</v>
      </c>
      <c r="K8" s="83">
        <f t="shared" si="1"/>
        <v>8</v>
      </c>
    </row>
    <row r="9" spans="1:11" x14ac:dyDescent="0.3">
      <c r="A9">
        <v>9</v>
      </c>
      <c r="B9" t="s">
        <v>395</v>
      </c>
      <c r="D9" t="s">
        <v>310</v>
      </c>
      <c r="E9" t="s">
        <v>388</v>
      </c>
      <c r="F9">
        <v>3.34</v>
      </c>
      <c r="G9" t="s">
        <v>8</v>
      </c>
      <c r="H9" t="s">
        <v>389</v>
      </c>
      <c r="I9">
        <v>3.34</v>
      </c>
      <c r="J9" t="str">
        <f t="shared" si="0"/>
        <v>Insert into SC_Matieres (ligne,typePresta,designation,categorie,fournisseur,unite,prix,detail,prixHorsTransport,Reference) values (9,'MATIERE','Coudes 90° MF','EVACUATION_DIA_100','PUM','pc',3.34,'-',3.34,'');</v>
      </c>
      <c r="K9" s="83">
        <f t="shared" si="1"/>
        <v>9</v>
      </c>
    </row>
    <row r="10" spans="1:11" x14ac:dyDescent="0.3">
      <c r="A10">
        <v>10</v>
      </c>
      <c r="B10" t="s">
        <v>396</v>
      </c>
      <c r="D10" t="s">
        <v>310</v>
      </c>
      <c r="E10" t="s">
        <v>388</v>
      </c>
      <c r="F10">
        <v>3.82</v>
      </c>
      <c r="G10" t="s">
        <v>8</v>
      </c>
      <c r="H10" t="s">
        <v>389</v>
      </c>
      <c r="I10">
        <v>3.82</v>
      </c>
      <c r="J10" t="str">
        <f t="shared" si="0"/>
        <v>Insert into SC_Matieres (ligne,typePresta,designation,categorie,fournisseur,unite,prix,detail,prixHorsTransport,Reference) values (10,'MATIERE','Coudes 90° FF','EVACUATION_DIA_100','PUM','pc',3.82,'-',3.82,'');</v>
      </c>
      <c r="K10" s="83">
        <f t="shared" si="1"/>
        <v>10</v>
      </c>
    </row>
    <row r="11" spans="1:11" x14ac:dyDescent="0.3">
      <c r="A11">
        <v>11</v>
      </c>
      <c r="B11" t="s">
        <v>397</v>
      </c>
      <c r="D11" t="s">
        <v>310</v>
      </c>
      <c r="E11" t="s">
        <v>388</v>
      </c>
      <c r="F11">
        <v>4.21</v>
      </c>
      <c r="G11" t="s">
        <v>8</v>
      </c>
      <c r="H11" t="s">
        <v>389</v>
      </c>
      <c r="I11">
        <v>4.21</v>
      </c>
      <c r="J11" t="str">
        <f t="shared" si="0"/>
        <v>Insert into SC_Matieres (ligne,typePresta,designation,categorie,fournisseur,unite,prix,detail,prixHorsTransport,Reference) values (11,'MATIERE','T45° MF','EVACUATION_DIA_100','PUM','pc',4.21,'-',4.21,'');</v>
      </c>
      <c r="K11" s="83">
        <f t="shared" si="1"/>
        <v>11</v>
      </c>
    </row>
    <row r="12" spans="1:11" x14ac:dyDescent="0.3">
      <c r="A12">
        <v>12</v>
      </c>
      <c r="B12" t="s">
        <v>398</v>
      </c>
      <c r="D12" t="s">
        <v>310</v>
      </c>
      <c r="E12" t="s">
        <v>388</v>
      </c>
      <c r="F12">
        <v>5.43</v>
      </c>
      <c r="G12" t="s">
        <v>8</v>
      </c>
      <c r="H12" t="s">
        <v>389</v>
      </c>
      <c r="I12">
        <v>5.43</v>
      </c>
      <c r="J12" t="str">
        <f t="shared" si="0"/>
        <v>Insert into SC_Matieres (ligne,typePresta,designation,categorie,fournisseur,unite,prix,detail,prixHorsTransport,Reference) values (12,'MATIERE','T67° MF','EVACUATION_DIA_100','PUM','pc',5.43,'-',5.43,'');</v>
      </c>
      <c r="K12" s="83">
        <f t="shared" si="1"/>
        <v>12</v>
      </c>
    </row>
    <row r="13" spans="1:11" x14ac:dyDescent="0.3">
      <c r="A13">
        <v>13</v>
      </c>
      <c r="B13" t="s">
        <v>399</v>
      </c>
      <c r="D13" t="s">
        <v>310</v>
      </c>
      <c r="E13" t="s">
        <v>388</v>
      </c>
      <c r="F13">
        <v>4.21</v>
      </c>
      <c r="G13" t="s">
        <v>8</v>
      </c>
      <c r="H13" t="s">
        <v>389</v>
      </c>
      <c r="I13">
        <v>4.21</v>
      </c>
      <c r="J13" t="str">
        <f t="shared" si="0"/>
        <v>Insert into SC_Matieres (ligne,typePresta,designation,categorie,fournisseur,unite,prix,detail,prixHorsTransport,Reference) values (13,'MATIERE','T90° MF','EVACUATION_DIA_100','PUM','pc',4.21,'-',4.21,'');</v>
      </c>
      <c r="K13" s="83">
        <f t="shared" si="1"/>
        <v>13</v>
      </c>
    </row>
    <row r="14" spans="1:11" x14ac:dyDescent="0.3">
      <c r="A14">
        <v>14</v>
      </c>
      <c r="B14" t="s">
        <v>340</v>
      </c>
      <c r="D14" t="s">
        <v>310</v>
      </c>
      <c r="E14" t="s">
        <v>388</v>
      </c>
      <c r="F14">
        <v>4.12</v>
      </c>
      <c r="G14" t="s">
        <v>8</v>
      </c>
      <c r="H14" t="s">
        <v>389</v>
      </c>
      <c r="I14">
        <v>4.12</v>
      </c>
      <c r="J14" t="str">
        <f t="shared" si="0"/>
        <v>Insert into SC_Matieres (ligne,typePresta,designation,categorie,fournisseur,unite,prix,detail,prixHorsTransport,Reference) values (14,'MATIERE','T90° FF','EVACUATION_DIA_100','PUM','pc',4.12,'-',4.12,'');</v>
      </c>
      <c r="K14" s="83">
        <f t="shared" si="1"/>
        <v>14</v>
      </c>
    </row>
    <row r="15" spans="1:11" x14ac:dyDescent="0.3">
      <c r="A15">
        <v>15</v>
      </c>
      <c r="B15" t="s">
        <v>312</v>
      </c>
      <c r="D15" t="s">
        <v>310</v>
      </c>
      <c r="E15" t="s">
        <v>388</v>
      </c>
      <c r="F15">
        <v>1.49</v>
      </c>
      <c r="G15" t="s">
        <v>8</v>
      </c>
      <c r="H15" t="s">
        <v>389</v>
      </c>
      <c r="I15">
        <v>1.49</v>
      </c>
      <c r="J15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  <c r="K15" s="83">
        <f t="shared" si="1"/>
        <v>15</v>
      </c>
    </row>
    <row r="16" spans="1:11" x14ac:dyDescent="0.3">
      <c r="A16">
        <v>16</v>
      </c>
      <c r="B16" t="s">
        <v>400</v>
      </c>
      <c r="D16" t="s">
        <v>310</v>
      </c>
      <c r="E16" t="s">
        <v>388</v>
      </c>
      <c r="F16">
        <v>2.17</v>
      </c>
      <c r="G16" t="s">
        <v>8</v>
      </c>
      <c r="H16" t="s">
        <v>389</v>
      </c>
      <c r="I16">
        <v>2.17</v>
      </c>
      <c r="J16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  <c r="K16" s="83">
        <f t="shared" si="1"/>
        <v>16</v>
      </c>
    </row>
    <row r="17" spans="1:11" x14ac:dyDescent="0.3">
      <c r="A17">
        <v>17</v>
      </c>
      <c r="B17" t="s">
        <v>355</v>
      </c>
      <c r="D17" t="s">
        <v>310</v>
      </c>
      <c r="E17" t="s">
        <v>388</v>
      </c>
      <c r="F17">
        <v>3.12</v>
      </c>
      <c r="G17" t="s">
        <v>8</v>
      </c>
      <c r="H17" t="s">
        <v>389</v>
      </c>
      <c r="I17">
        <v>3.12</v>
      </c>
      <c r="J17" t="str">
        <f t="shared" si="0"/>
        <v>Insert into SC_Matieres (ligne,typePresta,designation,categorie,fournisseur,unite,prix,detail,prixHorsTransport,Reference) values (17,'MATIERE','Tampon visite','EVACUATION_DIA_100','PUM','pc',3.12,'-',3.12,'');</v>
      </c>
      <c r="K17" s="83">
        <f t="shared" si="1"/>
        <v>17</v>
      </c>
    </row>
    <row r="18" spans="1:11" x14ac:dyDescent="0.3">
      <c r="A18">
        <v>18</v>
      </c>
      <c r="B18" t="s">
        <v>401</v>
      </c>
      <c r="D18" t="s">
        <v>402</v>
      </c>
      <c r="E18" t="s">
        <v>388</v>
      </c>
      <c r="F18">
        <v>1.7</v>
      </c>
      <c r="G18" t="s">
        <v>8</v>
      </c>
      <c r="H18" t="s">
        <v>389</v>
      </c>
      <c r="I18">
        <v>1.7</v>
      </c>
      <c r="J18" t="str">
        <f t="shared" si="0"/>
        <v>Insert into SC_Matieres (ligne,typePresta,designation,categorie,fournisseur,unite,prix,detail,prixHorsTransport,Reference) values (18,'MATIERE','Coude 90°','Accessoires','PUM','pc',1.7,'-',1.7,'');</v>
      </c>
      <c r="K18" s="83">
        <f t="shared" si="1"/>
        <v>18</v>
      </c>
    </row>
    <row r="19" spans="1:11" x14ac:dyDescent="0.3">
      <c r="A19">
        <v>19</v>
      </c>
      <c r="B19" t="s">
        <v>403</v>
      </c>
      <c r="D19" t="s">
        <v>402</v>
      </c>
      <c r="E19" t="s">
        <v>388</v>
      </c>
      <c r="F19">
        <v>1.76</v>
      </c>
      <c r="G19" t="s">
        <v>8</v>
      </c>
      <c r="H19" t="s">
        <v>389</v>
      </c>
      <c r="I19">
        <v>1.76</v>
      </c>
      <c r="J19" t="str">
        <f t="shared" si="0"/>
        <v>Insert into SC_Matieres (ligne,typePresta,designation,categorie,fournisseur,unite,prix,detail,prixHorsTransport,Reference) values (19,'MATIERE','Coude 45°','Accessoires','PUM','pc',1.76,'-',1.76,'');</v>
      </c>
      <c r="K19" s="83">
        <f t="shared" si="1"/>
        <v>19</v>
      </c>
    </row>
    <row r="20" spans="1:11" x14ac:dyDescent="0.3">
      <c r="A20">
        <v>20</v>
      </c>
      <c r="B20" t="s">
        <v>404</v>
      </c>
      <c r="D20" t="s">
        <v>402</v>
      </c>
      <c r="E20" t="s">
        <v>388</v>
      </c>
      <c r="F20">
        <v>2.62</v>
      </c>
      <c r="G20" t="s">
        <v>8</v>
      </c>
      <c r="H20" t="s">
        <v>389</v>
      </c>
      <c r="I20">
        <v>2.62</v>
      </c>
      <c r="J20" t="str">
        <f t="shared" si="0"/>
        <v>Insert into SC_Matieres (ligne,typePresta,designation,categorie,fournisseur,unite,prix,detail,prixHorsTransport,Reference) values (20,'MATIERE','T 90°','Accessoires','PUM','pc',2.62,'-',2.62,'');</v>
      </c>
      <c r="K20" s="83">
        <f t="shared" si="1"/>
        <v>20</v>
      </c>
    </row>
    <row r="21" spans="1:11" x14ac:dyDescent="0.3">
      <c r="A21">
        <v>21</v>
      </c>
      <c r="B21" t="s">
        <v>405</v>
      </c>
      <c r="D21" t="s">
        <v>402</v>
      </c>
      <c r="E21" t="s">
        <v>388</v>
      </c>
      <c r="F21">
        <v>5.85</v>
      </c>
      <c r="G21" t="s">
        <v>8</v>
      </c>
      <c r="H21" t="s">
        <v>389</v>
      </c>
      <c r="I21">
        <v>5.85</v>
      </c>
      <c r="J21" t="str">
        <f t="shared" si="0"/>
        <v>Insert into SC_Matieres (ligne,typePresta,designation,categorie,fournisseur,unite,prix,detail,prixHorsTransport,Reference) values (21,'MATIERE','Barre PVC DIA 50','Accessoires','PUM','pc',5.85,'-',5.85,'');</v>
      </c>
      <c r="K21" s="83">
        <f t="shared" si="1"/>
        <v>21</v>
      </c>
    </row>
    <row r="22" spans="1:11" x14ac:dyDescent="0.3">
      <c r="A22">
        <v>22</v>
      </c>
      <c r="B22" t="s">
        <v>406</v>
      </c>
      <c r="D22" t="s">
        <v>402</v>
      </c>
      <c r="E22" t="s">
        <v>388</v>
      </c>
      <c r="F22">
        <v>1.36</v>
      </c>
      <c r="G22" t="s">
        <v>8</v>
      </c>
      <c r="H22" t="s">
        <v>389</v>
      </c>
      <c r="I22">
        <v>1.36</v>
      </c>
      <c r="J22" t="str">
        <f t="shared" si="0"/>
        <v>Insert into SC_Matieres (ligne,typePresta,designation,categorie,fournisseur,unite,prix,detail,prixHorsTransport,Reference) values (22,'MATIERE','Réduction 63/50','Accessoires','PUM','pc',1.36,'-',1.36,'');</v>
      </c>
      <c r="K22" s="83">
        <f t="shared" si="1"/>
        <v>22</v>
      </c>
    </row>
    <row r="23" spans="1:11" x14ac:dyDescent="0.3">
      <c r="A23">
        <v>23</v>
      </c>
      <c r="B23" t="s">
        <v>407</v>
      </c>
      <c r="D23" t="s">
        <v>402</v>
      </c>
      <c r="E23" t="s">
        <v>388</v>
      </c>
      <c r="F23">
        <v>2.36</v>
      </c>
      <c r="G23" t="s">
        <v>8</v>
      </c>
      <c r="H23" t="s">
        <v>389</v>
      </c>
      <c r="I23">
        <v>2.36</v>
      </c>
      <c r="J23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  <c r="K23" s="83">
        <f t="shared" si="1"/>
        <v>23</v>
      </c>
    </row>
    <row r="24" spans="1:11" x14ac:dyDescent="0.3">
      <c r="A24">
        <v>24</v>
      </c>
      <c r="B24" t="s">
        <v>408</v>
      </c>
      <c r="D24" t="s">
        <v>402</v>
      </c>
      <c r="E24" t="s">
        <v>388</v>
      </c>
      <c r="F24">
        <v>2.36</v>
      </c>
      <c r="G24" t="s">
        <v>8</v>
      </c>
      <c r="H24" t="s">
        <v>389</v>
      </c>
      <c r="I24">
        <v>2.36</v>
      </c>
      <c r="J24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  <c r="K24" s="83">
        <f t="shared" si="1"/>
        <v>24</v>
      </c>
    </row>
    <row r="25" spans="1:11" x14ac:dyDescent="0.3">
      <c r="A25">
        <v>25</v>
      </c>
      <c r="B25" t="s">
        <v>409</v>
      </c>
      <c r="C25" t="s">
        <v>979</v>
      </c>
      <c r="D25" t="s">
        <v>315</v>
      </c>
      <c r="E25" t="s">
        <v>328</v>
      </c>
      <c r="F25">
        <v>6.02</v>
      </c>
      <c r="G25" t="s">
        <v>8</v>
      </c>
      <c r="H25" t="s">
        <v>389</v>
      </c>
      <c r="I25" t="s">
        <v>770</v>
      </c>
      <c r="J25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  <c r="K25" s="83">
        <f t="shared" si="1"/>
        <v>25</v>
      </c>
    </row>
    <row r="26" spans="1:11" x14ac:dyDescent="0.3">
      <c r="A26">
        <v>26</v>
      </c>
      <c r="B26" t="s">
        <v>410</v>
      </c>
      <c r="C26" t="s">
        <v>980</v>
      </c>
      <c r="D26" t="s">
        <v>315</v>
      </c>
      <c r="E26" t="s">
        <v>328</v>
      </c>
      <c r="F26">
        <v>6.08</v>
      </c>
      <c r="G26" t="s">
        <v>8</v>
      </c>
      <c r="H26" t="s">
        <v>389</v>
      </c>
      <c r="I26" t="s">
        <v>770</v>
      </c>
      <c r="J26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  <c r="K26" s="83">
        <f t="shared" si="1"/>
        <v>26</v>
      </c>
    </row>
    <row r="27" spans="1:11" x14ac:dyDescent="0.3">
      <c r="A27">
        <v>27</v>
      </c>
      <c r="B27" t="s">
        <v>411</v>
      </c>
      <c r="C27" t="s">
        <v>978</v>
      </c>
      <c r="D27" t="s">
        <v>315</v>
      </c>
      <c r="E27" t="s">
        <v>328</v>
      </c>
      <c r="F27">
        <v>2.84</v>
      </c>
      <c r="G27" t="s">
        <v>8</v>
      </c>
      <c r="H27" t="s">
        <v>389</v>
      </c>
      <c r="I27" t="s">
        <v>770</v>
      </c>
      <c r="J27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  <c r="K27" s="83">
        <f t="shared" si="1"/>
        <v>27</v>
      </c>
    </row>
    <row r="28" spans="1:11" x14ac:dyDescent="0.3">
      <c r="A28">
        <v>28</v>
      </c>
      <c r="B28" t="s">
        <v>412</v>
      </c>
      <c r="C28" t="s">
        <v>969</v>
      </c>
      <c r="D28" t="s">
        <v>315</v>
      </c>
      <c r="E28" t="s">
        <v>328</v>
      </c>
      <c r="F28">
        <v>3.2</v>
      </c>
      <c r="G28" t="s">
        <v>8</v>
      </c>
      <c r="H28" t="s">
        <v>389</v>
      </c>
      <c r="I28" t="s">
        <v>770</v>
      </c>
      <c r="J28" t="str">
        <f t="shared" si="0"/>
        <v>Insert into SC_Matieres (ligne,typePresta,designation,categorie,fournisseur,unite,prix,detail,prixHorsTransport,Reference) values (28,'MATIERE','COUDE D50 à 45°','Accessoires_au_détail','SASKIT','pc',3.2,'-',null,'MCOUD45');</v>
      </c>
      <c r="K28" s="83">
        <f t="shared" si="1"/>
        <v>28</v>
      </c>
    </row>
    <row r="29" spans="1:11" x14ac:dyDescent="0.3">
      <c r="A29">
        <v>29</v>
      </c>
      <c r="B29" t="s">
        <v>413</v>
      </c>
      <c r="C29" t="s">
        <v>976</v>
      </c>
      <c r="D29" t="s">
        <v>315</v>
      </c>
      <c r="E29" t="s">
        <v>328</v>
      </c>
      <c r="F29">
        <v>1.1200000000000001</v>
      </c>
      <c r="G29" t="s">
        <v>47</v>
      </c>
      <c r="I29" t="s">
        <v>770</v>
      </c>
      <c r="J29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  <c r="K29" s="83">
        <f t="shared" si="1"/>
        <v>29</v>
      </c>
    </row>
    <row r="30" spans="1:11" x14ac:dyDescent="0.3">
      <c r="A30">
        <v>30</v>
      </c>
      <c r="B30" t="s">
        <v>414</v>
      </c>
      <c r="C30" t="s">
        <v>977</v>
      </c>
      <c r="D30" t="s">
        <v>315</v>
      </c>
      <c r="E30" t="s">
        <v>328</v>
      </c>
      <c r="F30">
        <v>3.25</v>
      </c>
      <c r="G30" t="s">
        <v>8</v>
      </c>
      <c r="H30" t="s">
        <v>389</v>
      </c>
      <c r="I30" t="s">
        <v>770</v>
      </c>
      <c r="J30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  <c r="K30" s="83">
        <f t="shared" si="1"/>
        <v>30</v>
      </c>
    </row>
    <row r="31" spans="1:11" x14ac:dyDescent="0.3">
      <c r="A31">
        <v>31</v>
      </c>
      <c r="B31" t="s">
        <v>415</v>
      </c>
      <c r="C31" t="s">
        <v>973</v>
      </c>
      <c r="D31" t="s">
        <v>315</v>
      </c>
      <c r="E31" t="s">
        <v>328</v>
      </c>
      <c r="F31">
        <v>3.99</v>
      </c>
      <c r="G31" t="s">
        <v>8</v>
      </c>
      <c r="H31" t="s">
        <v>389</v>
      </c>
      <c r="I31" t="s">
        <v>770</v>
      </c>
      <c r="J31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  <c r="K31" s="83">
        <f t="shared" si="1"/>
        <v>31</v>
      </c>
    </row>
    <row r="32" spans="1:11" x14ac:dyDescent="0.3">
      <c r="A32">
        <v>32</v>
      </c>
      <c r="B32" t="s">
        <v>416</v>
      </c>
      <c r="C32" t="s">
        <v>970</v>
      </c>
      <c r="D32" t="s">
        <v>315</v>
      </c>
      <c r="E32" t="s">
        <v>328</v>
      </c>
      <c r="F32">
        <v>4.3600000000000003</v>
      </c>
      <c r="G32" t="s">
        <v>8</v>
      </c>
      <c r="H32" t="s">
        <v>389</v>
      </c>
      <c r="I32" t="s">
        <v>770</v>
      </c>
      <c r="J32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  <c r="K32" s="83">
        <f t="shared" si="1"/>
        <v>32</v>
      </c>
    </row>
    <row r="33" spans="1:11" x14ac:dyDescent="0.3">
      <c r="A33">
        <v>33</v>
      </c>
      <c r="B33" t="s">
        <v>417</v>
      </c>
      <c r="C33" t="s">
        <v>971</v>
      </c>
      <c r="D33" t="s">
        <v>315</v>
      </c>
      <c r="E33" t="s">
        <v>328</v>
      </c>
      <c r="F33">
        <v>4.42</v>
      </c>
      <c r="G33" t="s">
        <v>8</v>
      </c>
      <c r="H33" t="s">
        <v>389</v>
      </c>
      <c r="I33" t="s">
        <v>770</v>
      </c>
      <c r="J33" t="str">
        <f t="shared" si="0"/>
        <v>Insert into SC_Matieres (ligne,typePresta,designation,categorie,fournisseur,unite,prix,detail,prixHorsTransport,Reference) values (33,'MATIERE','JOINT FORSHEDA  DIAMETRE 63','Accessoires_au_détail','SASKIT','pc',4.42,'-',null,'MJOI50');</v>
      </c>
      <c r="K33" s="83">
        <f t="shared" si="1"/>
        <v>33</v>
      </c>
    </row>
    <row r="34" spans="1:11" x14ac:dyDescent="0.3">
      <c r="A34">
        <v>34</v>
      </c>
      <c r="B34" t="s">
        <v>418</v>
      </c>
      <c r="C34" t="s">
        <v>972</v>
      </c>
      <c r="D34" t="s">
        <v>315</v>
      </c>
      <c r="E34" t="s">
        <v>328</v>
      </c>
      <c r="F34">
        <v>4.42</v>
      </c>
      <c r="G34" t="s">
        <v>8</v>
      </c>
      <c r="H34" t="s">
        <v>389</v>
      </c>
      <c r="I34" t="s">
        <v>770</v>
      </c>
      <c r="J34" t="str">
        <f t="shared" si="0"/>
        <v>Insert into SC_Matieres (ligne,typePresta,designation,categorie,fournisseur,unite,prix,detail,prixHorsTransport,Reference) values (34,'MATIERE','JOINT FORSHEDA DIAMETRE 50','Accessoires_au_détail','SASKIT','pc',4.42,'-',null,'MJOI63');</v>
      </c>
      <c r="K34" s="83">
        <f t="shared" si="1"/>
        <v>34</v>
      </c>
    </row>
    <row r="35" spans="1:11" x14ac:dyDescent="0.3">
      <c r="A35">
        <v>35</v>
      </c>
      <c r="B35" t="s">
        <v>419</v>
      </c>
      <c r="C35" t="s">
        <v>975</v>
      </c>
      <c r="D35" t="s">
        <v>315</v>
      </c>
      <c r="E35" t="s">
        <v>328</v>
      </c>
      <c r="F35">
        <v>5.03</v>
      </c>
      <c r="G35" t="s">
        <v>8</v>
      </c>
      <c r="H35" t="s">
        <v>389</v>
      </c>
      <c r="I35" t="s">
        <v>770</v>
      </c>
      <c r="J35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  <c r="K35" s="83">
        <f t="shared" si="1"/>
        <v>35</v>
      </c>
    </row>
    <row r="36" spans="1:11" x14ac:dyDescent="0.3">
      <c r="A36">
        <v>36</v>
      </c>
      <c r="B36" t="s">
        <v>420</v>
      </c>
      <c r="C36" t="s">
        <v>974</v>
      </c>
      <c r="D36" t="s">
        <v>315</v>
      </c>
      <c r="E36" t="s">
        <v>328</v>
      </c>
      <c r="F36">
        <v>5.43</v>
      </c>
      <c r="G36" t="s">
        <v>8</v>
      </c>
      <c r="H36" t="s">
        <v>389</v>
      </c>
      <c r="I36" t="s">
        <v>770</v>
      </c>
      <c r="J36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  <c r="K36" s="83">
        <f t="shared" si="1"/>
        <v>36</v>
      </c>
    </row>
    <row r="37" spans="1:11" x14ac:dyDescent="0.3">
      <c r="A37">
        <v>37</v>
      </c>
      <c r="B37" t="s">
        <v>421</v>
      </c>
      <c r="C37" t="s">
        <v>988</v>
      </c>
      <c r="D37" t="s">
        <v>315</v>
      </c>
      <c r="E37" t="s">
        <v>328</v>
      </c>
      <c r="F37">
        <v>6.72</v>
      </c>
      <c r="G37" t="s">
        <v>8</v>
      </c>
      <c r="H37" t="s">
        <v>389</v>
      </c>
      <c r="I37" t="s">
        <v>770</v>
      </c>
      <c r="J37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  <c r="K37" s="83">
        <f t="shared" si="1"/>
        <v>37</v>
      </c>
    </row>
    <row r="38" spans="1:11" x14ac:dyDescent="0.3">
      <c r="A38">
        <v>38</v>
      </c>
      <c r="B38" t="s">
        <v>422</v>
      </c>
      <c r="C38" t="s">
        <v>986</v>
      </c>
      <c r="D38" t="s">
        <v>315</v>
      </c>
      <c r="E38" t="s">
        <v>328</v>
      </c>
      <c r="F38">
        <v>19.89</v>
      </c>
      <c r="G38" t="s">
        <v>8</v>
      </c>
      <c r="H38" t="s">
        <v>389</v>
      </c>
      <c r="I38" t="s">
        <v>770</v>
      </c>
      <c r="J38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  <c r="K38" s="83">
        <f t="shared" si="1"/>
        <v>38</v>
      </c>
    </row>
    <row r="39" spans="1:11" x14ac:dyDescent="0.3">
      <c r="A39">
        <v>39</v>
      </c>
      <c r="B39" t="s">
        <v>423</v>
      </c>
      <c r="C39" t="s">
        <v>987</v>
      </c>
      <c r="D39" t="s">
        <v>315</v>
      </c>
      <c r="E39" t="s">
        <v>328</v>
      </c>
      <c r="F39">
        <v>29.12</v>
      </c>
      <c r="G39" t="s">
        <v>8</v>
      </c>
      <c r="H39" t="s">
        <v>389</v>
      </c>
      <c r="I39" t="s">
        <v>770</v>
      </c>
      <c r="J39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  <c r="K39" s="83">
        <f t="shared" si="1"/>
        <v>39</v>
      </c>
    </row>
    <row r="40" spans="1:11" x14ac:dyDescent="0.3">
      <c r="A40">
        <v>40</v>
      </c>
      <c r="B40" t="s">
        <v>424</v>
      </c>
      <c r="C40" t="s">
        <v>983</v>
      </c>
      <c r="D40" t="s">
        <v>315</v>
      </c>
      <c r="E40" t="s">
        <v>328</v>
      </c>
      <c r="F40">
        <v>73.67</v>
      </c>
      <c r="G40" t="s">
        <v>8</v>
      </c>
      <c r="H40" t="s">
        <v>389</v>
      </c>
      <c r="I40" t="s">
        <v>770</v>
      </c>
      <c r="J40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83">
        <f t="shared" si="1"/>
        <v>40</v>
      </c>
    </row>
    <row r="41" spans="1:11" x14ac:dyDescent="0.3">
      <c r="A41">
        <v>41</v>
      </c>
      <c r="B41" t="s">
        <v>425</v>
      </c>
      <c r="C41" t="s">
        <v>985</v>
      </c>
      <c r="D41" t="s">
        <v>315</v>
      </c>
      <c r="E41" t="s">
        <v>328</v>
      </c>
      <c r="F41">
        <v>76.38</v>
      </c>
      <c r="G41" t="s">
        <v>8</v>
      </c>
      <c r="H41" t="s">
        <v>389</v>
      </c>
      <c r="I41" t="s">
        <v>770</v>
      </c>
      <c r="J41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83">
        <f t="shared" si="1"/>
        <v>41</v>
      </c>
    </row>
    <row r="42" spans="1:11" x14ac:dyDescent="0.3">
      <c r="A42">
        <v>42</v>
      </c>
      <c r="B42" t="s">
        <v>426</v>
      </c>
      <c r="C42" t="s">
        <v>984</v>
      </c>
      <c r="D42" t="s">
        <v>315</v>
      </c>
      <c r="E42" t="s">
        <v>328</v>
      </c>
      <c r="F42">
        <v>91.45</v>
      </c>
      <c r="G42" t="s">
        <v>8</v>
      </c>
      <c r="H42" t="s">
        <v>389</v>
      </c>
      <c r="I42" t="s">
        <v>770</v>
      </c>
      <c r="J42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83">
        <f t="shared" si="1"/>
        <v>42</v>
      </c>
    </row>
    <row r="43" spans="1:11" x14ac:dyDescent="0.3">
      <c r="A43">
        <v>43</v>
      </c>
      <c r="B43" t="s">
        <v>427</v>
      </c>
      <c r="C43" t="s">
        <v>981</v>
      </c>
      <c r="D43" t="s">
        <v>315</v>
      </c>
      <c r="E43" t="s">
        <v>328</v>
      </c>
      <c r="F43">
        <v>522</v>
      </c>
      <c r="G43" t="s">
        <v>8</v>
      </c>
      <c r="H43" t="s">
        <v>389</v>
      </c>
      <c r="I43" t="s">
        <v>770</v>
      </c>
      <c r="J43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83">
        <f t="shared" si="1"/>
        <v>43</v>
      </c>
    </row>
    <row r="44" spans="1:11" x14ac:dyDescent="0.3">
      <c r="A44">
        <v>44</v>
      </c>
      <c r="B44" t="s">
        <v>428</v>
      </c>
      <c r="C44" t="s">
        <v>982</v>
      </c>
      <c r="D44" t="s">
        <v>315</v>
      </c>
      <c r="E44" t="s">
        <v>328</v>
      </c>
      <c r="F44">
        <v>549</v>
      </c>
      <c r="G44" t="s">
        <v>8</v>
      </c>
      <c r="H44" t="s">
        <v>389</v>
      </c>
      <c r="I44" t="s">
        <v>770</v>
      </c>
      <c r="J44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83">
        <f t="shared" si="1"/>
        <v>44</v>
      </c>
    </row>
    <row r="45" spans="1:11" x14ac:dyDescent="0.3">
      <c r="A45">
        <v>45</v>
      </c>
      <c r="B45" t="s">
        <v>429</v>
      </c>
      <c r="C45" t="s">
        <v>965</v>
      </c>
      <c r="D45" t="s">
        <v>245</v>
      </c>
      <c r="E45" t="s">
        <v>328</v>
      </c>
      <c r="F45">
        <v>37.049999999999997</v>
      </c>
      <c r="G45" t="s">
        <v>8</v>
      </c>
      <c r="H45" t="s">
        <v>389</v>
      </c>
      <c r="I45" t="s">
        <v>770</v>
      </c>
      <c r="J45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  <c r="K45" s="83">
        <f t="shared" si="1"/>
        <v>45</v>
      </c>
    </row>
    <row r="46" spans="1:11" x14ac:dyDescent="0.3">
      <c r="A46">
        <v>46</v>
      </c>
      <c r="B46" t="s">
        <v>430</v>
      </c>
      <c r="C46" t="s">
        <v>966</v>
      </c>
      <c r="D46" t="s">
        <v>245</v>
      </c>
      <c r="E46" t="s">
        <v>328</v>
      </c>
      <c r="F46">
        <v>45.5</v>
      </c>
      <c r="G46" t="s">
        <v>8</v>
      </c>
      <c r="H46" t="s">
        <v>389</v>
      </c>
      <c r="I46" t="s">
        <v>770</v>
      </c>
      <c r="J46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83">
        <f t="shared" si="1"/>
        <v>46</v>
      </c>
    </row>
    <row r="47" spans="1:11" x14ac:dyDescent="0.3">
      <c r="A47">
        <v>47</v>
      </c>
      <c r="B47" t="s">
        <v>431</v>
      </c>
      <c r="C47" t="s">
        <v>967</v>
      </c>
      <c r="D47" t="s">
        <v>245</v>
      </c>
      <c r="E47" t="s">
        <v>328</v>
      </c>
      <c r="F47">
        <v>757.27</v>
      </c>
      <c r="G47" t="s">
        <v>8</v>
      </c>
      <c r="H47" t="s">
        <v>389</v>
      </c>
      <c r="I47" t="s">
        <v>770</v>
      </c>
      <c r="J47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  <c r="K47" s="83">
        <f t="shared" si="1"/>
        <v>47</v>
      </c>
    </row>
    <row r="48" spans="1:11" x14ac:dyDescent="0.3">
      <c r="A48">
        <v>48</v>
      </c>
      <c r="B48" t="s">
        <v>432</v>
      </c>
      <c r="C48" t="s">
        <v>960</v>
      </c>
      <c r="D48" t="s">
        <v>245</v>
      </c>
      <c r="E48" t="s">
        <v>328</v>
      </c>
      <c r="F48">
        <v>781.24</v>
      </c>
      <c r="G48" t="s">
        <v>8</v>
      </c>
      <c r="H48" t="s">
        <v>389</v>
      </c>
      <c r="I48" t="s">
        <v>770</v>
      </c>
      <c r="J48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  <c r="K48" s="83">
        <f t="shared" si="1"/>
        <v>48</v>
      </c>
    </row>
    <row r="49" spans="1:11" x14ac:dyDescent="0.3">
      <c r="A49">
        <v>49</v>
      </c>
      <c r="B49" t="s">
        <v>433</v>
      </c>
      <c r="C49" t="s">
        <v>968</v>
      </c>
      <c r="D49" t="s">
        <v>245</v>
      </c>
      <c r="E49" t="s">
        <v>328</v>
      </c>
      <c r="F49">
        <v>812.89</v>
      </c>
      <c r="G49" t="s">
        <v>8</v>
      </c>
      <c r="H49" t="s">
        <v>389</v>
      </c>
      <c r="I49" t="s">
        <v>770</v>
      </c>
      <c r="J49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  <c r="K49" s="83">
        <f t="shared" si="1"/>
        <v>49</v>
      </c>
    </row>
    <row r="50" spans="1:11" x14ac:dyDescent="0.3">
      <c r="A50">
        <v>50</v>
      </c>
      <c r="B50" t="s">
        <v>334</v>
      </c>
      <c r="C50" t="s">
        <v>962</v>
      </c>
      <c r="D50" t="s">
        <v>245</v>
      </c>
      <c r="E50" t="s">
        <v>328</v>
      </c>
      <c r="F50">
        <v>953.98</v>
      </c>
      <c r="G50" t="s">
        <v>8</v>
      </c>
      <c r="H50" t="s">
        <v>389</v>
      </c>
      <c r="I50" t="s">
        <v>770</v>
      </c>
      <c r="J50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  <c r="K50" s="83">
        <f t="shared" si="1"/>
        <v>50</v>
      </c>
    </row>
    <row r="51" spans="1:11" x14ac:dyDescent="0.3">
      <c r="A51">
        <v>51</v>
      </c>
      <c r="B51" t="s">
        <v>335</v>
      </c>
      <c r="C51" t="s">
        <v>963</v>
      </c>
      <c r="D51" t="s">
        <v>245</v>
      </c>
      <c r="E51" t="s">
        <v>328</v>
      </c>
      <c r="F51">
        <v>1625.78</v>
      </c>
      <c r="G51" t="s">
        <v>8</v>
      </c>
      <c r="H51" t="s">
        <v>389</v>
      </c>
      <c r="I51" t="s">
        <v>770</v>
      </c>
      <c r="J51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  <c r="K51" s="83">
        <f t="shared" si="1"/>
        <v>51</v>
      </c>
    </row>
    <row r="52" spans="1:11" x14ac:dyDescent="0.3">
      <c r="A52">
        <v>52</v>
      </c>
      <c r="B52" t="s">
        <v>336</v>
      </c>
      <c r="C52" t="s">
        <v>964</v>
      </c>
      <c r="D52" t="s">
        <v>245</v>
      </c>
      <c r="E52" t="s">
        <v>328</v>
      </c>
      <c r="F52">
        <v>1907.96</v>
      </c>
      <c r="G52" t="s">
        <v>8</v>
      </c>
      <c r="H52" t="s">
        <v>389</v>
      </c>
      <c r="I52" t="s">
        <v>770</v>
      </c>
      <c r="J52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  <c r="K52" s="83">
        <f t="shared" si="1"/>
        <v>52</v>
      </c>
    </row>
    <row r="53" spans="1:11" x14ac:dyDescent="0.3">
      <c r="A53">
        <v>53</v>
      </c>
      <c r="B53" t="s">
        <v>337</v>
      </c>
      <c r="C53" t="s">
        <v>958</v>
      </c>
      <c r="D53" t="s">
        <v>245</v>
      </c>
      <c r="E53" t="s">
        <v>328</v>
      </c>
      <c r="F53">
        <v>3251.56</v>
      </c>
      <c r="G53" t="s">
        <v>8</v>
      </c>
      <c r="H53" t="s">
        <v>389</v>
      </c>
      <c r="I53" t="s">
        <v>770</v>
      </c>
      <c r="J53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  <c r="K53" s="83">
        <f t="shared" si="1"/>
        <v>53</v>
      </c>
    </row>
    <row r="54" spans="1:11" x14ac:dyDescent="0.3">
      <c r="A54">
        <v>54</v>
      </c>
      <c r="B54" t="s">
        <v>338</v>
      </c>
      <c r="C54" t="s">
        <v>959</v>
      </c>
      <c r="D54" t="s">
        <v>245</v>
      </c>
      <c r="E54" t="s">
        <v>328</v>
      </c>
      <c r="F54">
        <v>3815.92</v>
      </c>
      <c r="G54" t="s">
        <v>8</v>
      </c>
      <c r="H54" t="s">
        <v>389</v>
      </c>
      <c r="I54" t="s">
        <v>770</v>
      </c>
      <c r="J54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  <c r="K54" s="83">
        <f t="shared" si="1"/>
        <v>54</v>
      </c>
    </row>
    <row r="55" spans="1:11" x14ac:dyDescent="0.3">
      <c r="A55">
        <v>55</v>
      </c>
      <c r="B55" t="s">
        <v>339</v>
      </c>
      <c r="C55" t="s">
        <v>961</v>
      </c>
      <c r="D55" t="s">
        <v>245</v>
      </c>
      <c r="E55" t="s">
        <v>328</v>
      </c>
      <c r="F55">
        <v>6503.12</v>
      </c>
      <c r="G55" t="s">
        <v>8</v>
      </c>
      <c r="H55" t="s">
        <v>389</v>
      </c>
      <c r="I55" t="s">
        <v>770</v>
      </c>
      <c r="J55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  <c r="K55" s="83">
        <f t="shared" si="1"/>
        <v>55</v>
      </c>
    </row>
    <row r="56" spans="1:11" x14ac:dyDescent="0.3">
      <c r="A56">
        <v>56</v>
      </c>
      <c r="B56" t="s">
        <v>189</v>
      </c>
      <c r="D56" t="s">
        <v>434</v>
      </c>
      <c r="F56">
        <v>7</v>
      </c>
      <c r="G56" t="s">
        <v>47</v>
      </c>
      <c r="H56" t="s">
        <v>389</v>
      </c>
      <c r="I56" t="s">
        <v>770</v>
      </c>
      <c r="J56" t="str">
        <f t="shared" si="0"/>
        <v>Insert into SC_Matieres (ligne,typePresta,designation,categorie,fournisseur,unite,prix,detail,prixHorsTransport,Reference) values (56,'MATIERE','Traverse de chêne 200/100','BOIS','','ml',7,'-',null,'');</v>
      </c>
      <c r="K56" s="83">
        <f t="shared" si="1"/>
        <v>56</v>
      </c>
    </row>
    <row r="57" spans="1:11" x14ac:dyDescent="0.3">
      <c r="A57">
        <v>57</v>
      </c>
      <c r="B57" t="s">
        <v>435</v>
      </c>
      <c r="D57" t="s">
        <v>434</v>
      </c>
      <c r="F57">
        <v>9</v>
      </c>
      <c r="G57" t="s">
        <v>47</v>
      </c>
      <c r="I57" t="s">
        <v>770</v>
      </c>
      <c r="J57" t="str">
        <f t="shared" si="0"/>
        <v>Insert into SC_Matieres (ligne,typePresta,designation,categorie,fournisseur,unite,prix,detail,prixHorsTransport,Reference) values (57,'MATIERE','Traverse de chêne 200/120','BOIS','','ml',9,'',null,'');</v>
      </c>
      <c r="K57" s="83">
        <f t="shared" si="1"/>
        <v>57</v>
      </c>
    </row>
    <row r="58" spans="1:11" x14ac:dyDescent="0.3">
      <c r="A58">
        <v>58</v>
      </c>
      <c r="B58" t="s">
        <v>373</v>
      </c>
      <c r="D58" t="s">
        <v>434</v>
      </c>
      <c r="F58">
        <v>20.521600000000003</v>
      </c>
      <c r="G58" t="s">
        <v>47</v>
      </c>
      <c r="H58" t="s">
        <v>389</v>
      </c>
      <c r="I58" t="s">
        <v>770</v>
      </c>
      <c r="J58" t="str">
        <f t="shared" si="0"/>
        <v>Insert into SC_Matieres (ligne,typePresta,designation,categorie,fournisseur,unite,prix,detail,prixHorsTransport,Reference) values (58,'MATIERE','tablette chêne 220/4','BOIS','','ml',20.5216,'-',null,'');</v>
      </c>
      <c r="K58" s="83">
        <f t="shared" si="1"/>
        <v>58</v>
      </c>
    </row>
    <row r="59" spans="1:11" x14ac:dyDescent="0.3">
      <c r="A59">
        <v>59</v>
      </c>
      <c r="B59" t="s">
        <v>436</v>
      </c>
      <c r="D59" t="s">
        <v>434</v>
      </c>
      <c r="E59" t="s">
        <v>437</v>
      </c>
      <c r="F59">
        <v>2</v>
      </c>
      <c r="G59" t="s">
        <v>47</v>
      </c>
      <c r="H59" t="s">
        <v>389</v>
      </c>
      <c r="I59">
        <v>2</v>
      </c>
      <c r="J59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  <c r="K59" s="83">
        <f t="shared" si="1"/>
        <v>59</v>
      </c>
    </row>
    <row r="60" spans="1:11" x14ac:dyDescent="0.3">
      <c r="A60">
        <v>60</v>
      </c>
      <c r="B60" t="s">
        <v>368</v>
      </c>
      <c r="D60" t="s">
        <v>434</v>
      </c>
      <c r="E60" t="s">
        <v>438</v>
      </c>
      <c r="F60">
        <v>5.5814400000000006</v>
      </c>
      <c r="G60" t="s">
        <v>47</v>
      </c>
      <c r="H60" t="s">
        <v>389</v>
      </c>
      <c r="I60">
        <v>5.5814400000000006</v>
      </c>
      <c r="J60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  <c r="K60" s="83">
        <f t="shared" si="1"/>
        <v>60</v>
      </c>
    </row>
    <row r="61" spans="1:11" x14ac:dyDescent="0.3">
      <c r="A61">
        <v>61</v>
      </c>
      <c r="B61" t="s">
        <v>375</v>
      </c>
      <c r="D61" t="s">
        <v>434</v>
      </c>
      <c r="E61" t="s">
        <v>438</v>
      </c>
      <c r="F61">
        <v>1.4364000000000001</v>
      </c>
      <c r="G61" t="s">
        <v>47</v>
      </c>
      <c r="H61" t="s">
        <v>389</v>
      </c>
      <c r="I61">
        <v>1.4364000000000001</v>
      </c>
      <c r="J61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  <c r="K61" s="83">
        <f t="shared" si="1"/>
        <v>61</v>
      </c>
    </row>
    <row r="62" spans="1:11" x14ac:dyDescent="0.3">
      <c r="A62">
        <v>62</v>
      </c>
      <c r="B62" t="s">
        <v>381</v>
      </c>
      <c r="D62" t="s">
        <v>434</v>
      </c>
      <c r="E62" t="s">
        <v>438</v>
      </c>
      <c r="F62">
        <v>1.026</v>
      </c>
      <c r="G62" t="s">
        <v>47</v>
      </c>
      <c r="H62" t="s">
        <v>389</v>
      </c>
      <c r="I62">
        <v>1.026</v>
      </c>
      <c r="J62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  <c r="K62" s="83">
        <f t="shared" si="1"/>
        <v>62</v>
      </c>
    </row>
    <row r="63" spans="1:11" x14ac:dyDescent="0.3">
      <c r="A63">
        <v>63</v>
      </c>
      <c r="B63" t="s">
        <v>439</v>
      </c>
      <c r="D63" t="s">
        <v>434</v>
      </c>
      <c r="E63" t="s">
        <v>440</v>
      </c>
      <c r="F63">
        <v>16.2</v>
      </c>
      <c r="G63" t="s">
        <v>120</v>
      </c>
      <c r="H63" t="s">
        <v>389</v>
      </c>
      <c r="I63">
        <v>16.2</v>
      </c>
      <c r="J63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  <c r="K63" s="83">
        <f t="shared" si="1"/>
        <v>63</v>
      </c>
    </row>
    <row r="64" spans="1:11" x14ac:dyDescent="0.3">
      <c r="A64">
        <v>64</v>
      </c>
      <c r="B64" t="s">
        <v>441</v>
      </c>
      <c r="D64" t="s">
        <v>434</v>
      </c>
      <c r="E64" t="s">
        <v>440</v>
      </c>
      <c r="F64">
        <v>6.85</v>
      </c>
      <c r="G64" t="s">
        <v>120</v>
      </c>
      <c r="H64" t="s">
        <v>389</v>
      </c>
      <c r="I64">
        <v>6.85</v>
      </c>
      <c r="J64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  <c r="K64" s="83">
        <f t="shared" si="1"/>
        <v>64</v>
      </c>
    </row>
    <row r="65" spans="1:11" x14ac:dyDescent="0.3">
      <c r="A65">
        <v>65</v>
      </c>
      <c r="B65" t="s">
        <v>376</v>
      </c>
      <c r="D65" t="s">
        <v>434</v>
      </c>
      <c r="E65" t="s">
        <v>440</v>
      </c>
      <c r="F65">
        <v>1.89</v>
      </c>
      <c r="G65" t="s">
        <v>47</v>
      </c>
      <c r="H65" t="s">
        <v>389</v>
      </c>
      <c r="I65">
        <v>1.89</v>
      </c>
      <c r="J65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  <c r="K65" s="83">
        <f t="shared" si="1"/>
        <v>65</v>
      </c>
    </row>
    <row r="66" spans="1:11" x14ac:dyDescent="0.3">
      <c r="A66">
        <v>66</v>
      </c>
      <c r="B66" t="s">
        <v>367</v>
      </c>
      <c r="D66" t="s">
        <v>434</v>
      </c>
      <c r="E66" t="s">
        <v>440</v>
      </c>
      <c r="F66">
        <v>2.4500000000000002</v>
      </c>
      <c r="G66" t="s">
        <v>47</v>
      </c>
      <c r="H66" t="s">
        <v>389</v>
      </c>
      <c r="I66">
        <v>2.4500000000000002</v>
      </c>
      <c r="J66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  <c r="K66" s="83">
        <f t="shared" si="1"/>
        <v>66</v>
      </c>
    </row>
    <row r="67" spans="1:11" x14ac:dyDescent="0.3">
      <c r="A67">
        <v>67</v>
      </c>
      <c r="B67" t="s">
        <v>442</v>
      </c>
      <c r="D67" t="s">
        <v>443</v>
      </c>
      <c r="E67" t="s">
        <v>444</v>
      </c>
      <c r="F67">
        <v>3.9</v>
      </c>
      <c r="G67" t="s">
        <v>8</v>
      </c>
      <c r="H67" t="s">
        <v>389</v>
      </c>
      <c r="I67">
        <v>3.9</v>
      </c>
      <c r="J67" t="str">
        <f t="shared" ref="J67:J116" si="2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83">
        <f t="shared" si="1"/>
        <v>67</v>
      </c>
    </row>
    <row r="68" spans="1:11" x14ac:dyDescent="0.3">
      <c r="A68">
        <v>68</v>
      </c>
      <c r="B68" t="s">
        <v>442</v>
      </c>
      <c r="D68" t="s">
        <v>443</v>
      </c>
      <c r="E68" t="s">
        <v>444</v>
      </c>
      <c r="F68">
        <v>7.02</v>
      </c>
      <c r="G68" t="s">
        <v>8</v>
      </c>
      <c r="H68" t="s">
        <v>389</v>
      </c>
      <c r="I68">
        <v>7.02</v>
      </c>
      <c r="J68" t="str">
        <f t="shared" si="2"/>
        <v>Insert into SC_Matieres (ligne,typePresta,designation,categorie,fournisseur,unite,prix,detail,prixHorsTransport,Reference) values (68,'MATIERE','Piquet shiste 6/8 cm L1m','BORDURES','CUPA','pc',7.02,'-',7.02,'');</v>
      </c>
      <c r="K68" s="83">
        <f t="shared" ref="K68:K117" si="3">A68</f>
        <v>68</v>
      </c>
    </row>
    <row r="69" spans="1:11" x14ac:dyDescent="0.3">
      <c r="A69">
        <v>69</v>
      </c>
      <c r="B69" t="s">
        <v>442</v>
      </c>
      <c r="D69" t="s">
        <v>443</v>
      </c>
      <c r="E69" t="s">
        <v>444</v>
      </c>
      <c r="F69">
        <v>12.48</v>
      </c>
      <c r="G69" t="s">
        <v>8</v>
      </c>
      <c r="H69" t="s">
        <v>389</v>
      </c>
      <c r="I69">
        <v>12.48</v>
      </c>
      <c r="J69" t="str">
        <f t="shared" si="2"/>
        <v>Insert into SC_Matieres (ligne,typePresta,designation,categorie,fournisseur,unite,prix,detail,prixHorsTransport,Reference) values (69,'MATIERE','Piquet shiste 6/8 cm L1m','BORDURES','CUPA','pc',12.48,'-',12.48,'');</v>
      </c>
      <c r="K69" s="83">
        <f t="shared" si="3"/>
        <v>69</v>
      </c>
    </row>
    <row r="70" spans="1:11" x14ac:dyDescent="0.3">
      <c r="A70">
        <v>70</v>
      </c>
      <c r="B70" t="s">
        <v>442</v>
      </c>
      <c r="D70" t="s">
        <v>443</v>
      </c>
      <c r="E70" t="s">
        <v>444</v>
      </c>
      <c r="F70">
        <v>31.2</v>
      </c>
      <c r="G70" t="s">
        <v>8</v>
      </c>
      <c r="H70" t="s">
        <v>389</v>
      </c>
      <c r="I70">
        <v>31.2</v>
      </c>
      <c r="J70" t="str">
        <f t="shared" si="2"/>
        <v>Insert into SC_Matieres (ligne,typePresta,designation,categorie,fournisseur,unite,prix,detail,prixHorsTransport,Reference) values (70,'MATIERE','Piquet shiste 6/8 cm L1m','BORDURES','CUPA','pc',31.2,'-',31.2,'');</v>
      </c>
      <c r="K70" s="83">
        <f t="shared" si="3"/>
        <v>70</v>
      </c>
    </row>
    <row r="71" spans="1:11" x14ac:dyDescent="0.3">
      <c r="K71" s="83">
        <f t="shared" si="3"/>
        <v>0</v>
      </c>
    </row>
    <row r="72" spans="1:11" x14ac:dyDescent="0.3">
      <c r="A72">
        <v>72</v>
      </c>
      <c r="B72" t="s">
        <v>445</v>
      </c>
      <c r="D72" t="s">
        <v>443</v>
      </c>
      <c r="E72" t="s">
        <v>446</v>
      </c>
      <c r="F72">
        <v>2.9751999999999996</v>
      </c>
      <c r="G72" t="s">
        <v>8</v>
      </c>
      <c r="H72" t="s">
        <v>389</v>
      </c>
      <c r="I72">
        <v>2.9751999999999996</v>
      </c>
      <c r="J72" t="str">
        <f t="shared" si="2"/>
        <v>Insert into SC_Matieres (ligne,typePresta,designation,categorie,fournisseur,unite,prix,detail,prixHorsTransport,Reference) values (72,'MATIERE','ECOLAT h 14 cm L 25 m','BORDURES','ROCHE COUPE','pc',2.9752,'-',2.9752,'');</v>
      </c>
      <c r="K72" s="83">
        <f t="shared" si="3"/>
        <v>72</v>
      </c>
    </row>
    <row r="73" spans="1:11" x14ac:dyDescent="0.3">
      <c r="A73">
        <v>73</v>
      </c>
      <c r="B73" t="s">
        <v>447</v>
      </c>
      <c r="D73" t="s">
        <v>443</v>
      </c>
      <c r="F73">
        <v>1.79</v>
      </c>
      <c r="G73" t="s">
        <v>8</v>
      </c>
      <c r="H73" t="s">
        <v>389</v>
      </c>
      <c r="I73">
        <v>1.79</v>
      </c>
      <c r="J73" t="str">
        <f t="shared" si="2"/>
        <v>Insert into SC_Matieres (ligne,typePresta,designation,categorie,fournisseur,unite,prix,detail,prixHorsTransport,Reference) values (73,'MATIERE','Piquet ecopic pour ECOLAT','BORDURES','','pc',1.79,'-',1.79,'');</v>
      </c>
      <c r="K73" s="83">
        <f t="shared" si="3"/>
        <v>73</v>
      </c>
    </row>
    <row r="74" spans="1:11" x14ac:dyDescent="0.3">
      <c r="K74" s="83">
        <f t="shared" si="3"/>
        <v>0</v>
      </c>
    </row>
    <row r="75" spans="1:11" x14ac:dyDescent="0.3">
      <c r="A75">
        <v>75</v>
      </c>
      <c r="B75" t="s">
        <v>448</v>
      </c>
      <c r="D75" t="s">
        <v>443</v>
      </c>
      <c r="E75" t="s">
        <v>449</v>
      </c>
      <c r="F75">
        <v>12.64</v>
      </c>
      <c r="G75" t="s">
        <v>8</v>
      </c>
      <c r="H75" t="s">
        <v>389</v>
      </c>
      <c r="I75">
        <v>12.64</v>
      </c>
      <c r="J75" t="str">
        <f t="shared" si="2"/>
        <v>Insert into SC_Matieres (ligne,typePresta,designation,categorie,fournisseur,unite,prix,detail,prixHorsTransport,Reference) values (75,'MATIERE','METAL bordure enterrée 2mm h 125','BORDURES','A tech','pc',12.64,'-',12.64,'');</v>
      </c>
      <c r="K75" s="83">
        <f t="shared" si="3"/>
        <v>75</v>
      </c>
    </row>
    <row r="76" spans="1:11" x14ac:dyDescent="0.3">
      <c r="K76" s="83">
        <f t="shared" si="3"/>
        <v>0</v>
      </c>
    </row>
    <row r="77" spans="1:11" x14ac:dyDescent="0.3">
      <c r="A77">
        <v>77</v>
      </c>
      <c r="B77" t="s">
        <v>450</v>
      </c>
      <c r="D77" t="s">
        <v>443</v>
      </c>
      <c r="E77" t="s">
        <v>451</v>
      </c>
      <c r="F77">
        <v>1.1000000000000001</v>
      </c>
      <c r="G77" t="s">
        <v>8</v>
      </c>
      <c r="H77" t="s">
        <v>389</v>
      </c>
      <c r="I77">
        <v>1.1000000000000001</v>
      </c>
      <c r="J77" t="str">
        <f t="shared" si="2"/>
        <v>Insert into SC_Matieres (ligne,typePresta,designation,categorie,fournisseur,unite,prix,detail,prixHorsTransport,Reference) values (77,'MATIERE','DEMI RONDIN','BORDURES','LEROI MERLIN','pc',1.1,'-',1.1,'');</v>
      </c>
      <c r="K77" s="83">
        <f t="shared" si="3"/>
        <v>77</v>
      </c>
    </row>
    <row r="78" spans="1:11" x14ac:dyDescent="0.3">
      <c r="K78" s="83">
        <f t="shared" si="3"/>
        <v>0</v>
      </c>
    </row>
    <row r="79" spans="1:11" x14ac:dyDescent="0.3">
      <c r="A79">
        <v>79</v>
      </c>
      <c r="B79" t="s">
        <v>452</v>
      </c>
      <c r="D79" t="s">
        <v>443</v>
      </c>
      <c r="E79" t="s">
        <v>453</v>
      </c>
      <c r="F79">
        <v>3.9</v>
      </c>
      <c r="G79" t="s">
        <v>8</v>
      </c>
      <c r="H79" t="s">
        <v>389</v>
      </c>
      <c r="I79">
        <v>3.9</v>
      </c>
      <c r="J79" t="str">
        <f t="shared" si="2"/>
        <v>Insert into SC_Matieres (ligne,typePresta,designation,categorie,fournisseur,unite,prix,detail,prixHorsTransport,Reference) values (79,'MATIERE','BETON H 20 CM l 1M','BORDURES','LEROY MERLIN','pc',3.9,'-',3.9,'');</v>
      </c>
      <c r="K79" s="83">
        <f t="shared" si="3"/>
        <v>79</v>
      </c>
    </row>
    <row r="80" spans="1:11" x14ac:dyDescent="0.3">
      <c r="A80">
        <v>80</v>
      </c>
      <c r="B80" t="s">
        <v>454</v>
      </c>
      <c r="D80" t="s">
        <v>307</v>
      </c>
      <c r="E80" t="s">
        <v>388</v>
      </c>
      <c r="F80">
        <v>0.76560000000000006</v>
      </c>
      <c r="G80" t="s">
        <v>8</v>
      </c>
      <c r="H80" t="s">
        <v>389</v>
      </c>
      <c r="I80">
        <v>0.76560000000000006</v>
      </c>
      <c r="J80" t="str">
        <f t="shared" si="2"/>
        <v>Insert into SC_Matieres (ligne,typePresta,designation,categorie,fournisseur,unite,prix,detail,prixHorsTransport,Reference) values (80,'MATIERE','fourreau rouge dia 50 – 50 m','DIVERS','PUM','pc',0.7656,'-',0.7656,'');</v>
      </c>
      <c r="K80" s="83">
        <f t="shared" si="3"/>
        <v>80</v>
      </c>
    </row>
    <row r="81" spans="1:11" x14ac:dyDescent="0.3">
      <c r="A81">
        <v>81</v>
      </c>
      <c r="B81" t="s">
        <v>455</v>
      </c>
      <c r="D81" t="s">
        <v>307</v>
      </c>
      <c r="E81" t="s">
        <v>388</v>
      </c>
      <c r="F81">
        <v>0.68459999999999999</v>
      </c>
      <c r="G81" t="s">
        <v>8</v>
      </c>
      <c r="H81" t="s">
        <v>389</v>
      </c>
      <c r="I81">
        <v>0.68459999999999999</v>
      </c>
      <c r="J81" t="str">
        <f t="shared" si="2"/>
        <v>Insert into SC_Matieres (ligne,typePresta,designation,categorie,fournisseur,unite,prix,detail,prixHorsTransport,Reference) values (81,'MATIERE','fourreau rouge  dia 63 – 50 m','DIVERS','PUM','pc',0.6846,'-',0.6846,'');</v>
      </c>
      <c r="K81" s="83">
        <f t="shared" si="3"/>
        <v>81</v>
      </c>
    </row>
    <row r="82" spans="1:11" x14ac:dyDescent="0.3">
      <c r="A82">
        <v>82</v>
      </c>
      <c r="B82" t="s">
        <v>372</v>
      </c>
      <c r="D82" t="s">
        <v>307</v>
      </c>
      <c r="E82" t="s">
        <v>388</v>
      </c>
      <c r="F82">
        <v>2.2915000000000001</v>
      </c>
      <c r="G82" t="s">
        <v>8</v>
      </c>
      <c r="H82" t="s">
        <v>389</v>
      </c>
      <c r="I82">
        <v>2.2915000000000001</v>
      </c>
      <c r="J82" t="str">
        <f t="shared" si="2"/>
        <v>Insert into SC_Matieres (ligne,typePresta,designation,categorie,fournisseur,unite,prix,detail,prixHorsTransport,Reference) values (82,'MATIERE','DELTA MS 1m -20ml','DIVERS','PUM','pc',2.2915,'-',2.2915,'');</v>
      </c>
      <c r="K82" s="83">
        <f t="shared" si="3"/>
        <v>82</v>
      </c>
    </row>
    <row r="83" spans="1:11" x14ac:dyDescent="0.3">
      <c r="A83">
        <v>83</v>
      </c>
      <c r="B83" t="s">
        <v>456</v>
      </c>
      <c r="D83" t="s">
        <v>307</v>
      </c>
      <c r="E83" t="s">
        <v>388</v>
      </c>
      <c r="F83">
        <v>1.34</v>
      </c>
      <c r="G83" t="s">
        <v>8</v>
      </c>
      <c r="H83" t="s">
        <v>389</v>
      </c>
      <c r="I83">
        <v>1.34</v>
      </c>
      <c r="J83" t="str">
        <f t="shared" si="2"/>
        <v>Insert into SC_Matieres (ligne,typePresta,designation,categorie,fournisseur,unite,prix,detail,prixHorsTransport,Reference) values (83,'MATIERE','Collier Lyre dia 50','DIVERS','PUM','pc',1.34,'-',1.34,'');</v>
      </c>
      <c r="K83" s="83">
        <f t="shared" si="3"/>
        <v>83</v>
      </c>
    </row>
    <row r="84" spans="1:11" x14ac:dyDescent="0.3">
      <c r="A84">
        <v>84</v>
      </c>
      <c r="B84" t="s">
        <v>457</v>
      </c>
      <c r="D84" t="s">
        <v>307</v>
      </c>
      <c r="E84" t="s">
        <v>388</v>
      </c>
      <c r="F84">
        <v>17.27</v>
      </c>
      <c r="G84" t="s">
        <v>8</v>
      </c>
      <c r="H84" t="s">
        <v>389</v>
      </c>
      <c r="I84">
        <v>17.27</v>
      </c>
      <c r="J84" t="str">
        <f t="shared" si="2"/>
        <v>Insert into SC_Matieres (ligne,typePresta,designation,categorie,fournisseur,unite,prix,detail,prixHorsTransport,Reference) values (84,'MATIERE','Chapeau ventilation DIA 63','DIVERS','PUM','pc',17.27,'-',17.27,'');</v>
      </c>
      <c r="K84" s="83">
        <f t="shared" si="3"/>
        <v>84</v>
      </c>
    </row>
    <row r="85" spans="1:11" x14ac:dyDescent="0.3">
      <c r="A85">
        <v>85</v>
      </c>
      <c r="B85" t="s">
        <v>308</v>
      </c>
      <c r="D85" t="s">
        <v>307</v>
      </c>
      <c r="E85" t="s">
        <v>388</v>
      </c>
      <c r="F85">
        <v>21.77</v>
      </c>
      <c r="G85" t="s">
        <v>8</v>
      </c>
      <c r="H85" t="s">
        <v>389</v>
      </c>
      <c r="I85">
        <v>21.77</v>
      </c>
      <c r="J85" t="str">
        <f t="shared" si="2"/>
        <v>Insert into SC_Matieres (ligne,typePresta,designation,categorie,fournisseur,unite,prix,detail,prixHorsTransport,Reference) values (85,'MATIERE','Chapeau ventilation Dia 100','DIVERS','PUM','pc',21.77,'-',21.77,'');</v>
      </c>
      <c r="K85" s="83">
        <f t="shared" si="3"/>
        <v>85</v>
      </c>
    </row>
    <row r="86" spans="1:11" x14ac:dyDescent="0.3">
      <c r="A86">
        <v>86</v>
      </c>
      <c r="B86" t="s">
        <v>458</v>
      </c>
      <c r="D86" t="s">
        <v>307</v>
      </c>
      <c r="E86" t="s">
        <v>388</v>
      </c>
      <c r="F86">
        <v>15.29</v>
      </c>
      <c r="G86" t="s">
        <v>8</v>
      </c>
      <c r="H86" t="s">
        <v>459</v>
      </c>
      <c r="I86" t="s">
        <v>770</v>
      </c>
      <c r="J86" t="str">
        <f t="shared" si="2"/>
        <v>Insert into SC_Matieres (ligne,typePresta,designation,categorie,fournisseur,unite,prix,detail,prixHorsTransport,Reference) values (86,'MATIERE','Grille anti-rongeur','DIVERS','PUM','pc',15.29,'sortie de drain',null,'');</v>
      </c>
      <c r="K86" s="83">
        <f t="shared" si="3"/>
        <v>86</v>
      </c>
    </row>
    <row r="87" spans="1:11" x14ac:dyDescent="0.3">
      <c r="A87">
        <v>87</v>
      </c>
      <c r="B87" t="s">
        <v>460</v>
      </c>
      <c r="D87" t="s">
        <v>307</v>
      </c>
      <c r="E87" t="s">
        <v>388</v>
      </c>
      <c r="F87">
        <v>95</v>
      </c>
      <c r="G87" t="s">
        <v>8</v>
      </c>
      <c r="H87" t="s">
        <v>389</v>
      </c>
      <c r="I87">
        <v>95</v>
      </c>
      <c r="J87" t="str">
        <f t="shared" si="2"/>
        <v>Insert into SC_Matieres (ligne,typePresta,designation,categorie,fournisseur,unite,prix,detail,prixHorsTransport,Reference) values (87,'MATIERE','clapet sortie dia 100','DIVERS','PUM','pc',95,'-',95,'');</v>
      </c>
      <c r="K87" s="83">
        <f t="shared" si="3"/>
        <v>87</v>
      </c>
    </row>
    <row r="88" spans="1:11" x14ac:dyDescent="0.3">
      <c r="A88">
        <v>88</v>
      </c>
      <c r="B88" t="s">
        <v>461</v>
      </c>
      <c r="D88" t="s">
        <v>307</v>
      </c>
      <c r="E88" t="s">
        <v>388</v>
      </c>
      <c r="F88">
        <v>0.95120000000000005</v>
      </c>
      <c r="G88" t="s">
        <v>8</v>
      </c>
      <c r="H88" t="s">
        <v>389</v>
      </c>
      <c r="I88">
        <v>0.95120000000000005</v>
      </c>
      <c r="J88" t="str">
        <f t="shared" si="2"/>
        <v>Insert into SC_Matieres (ligne,typePresta,designation,categorie,fournisseur,unite,prix,detail,prixHorsTransport,Reference) values (88,'MATIERE','Drain Jaune DIA 100 bobine 50m','DIVERS','PUM','pc',0.9512,'-',0.9512,'');</v>
      </c>
      <c r="K88" s="83">
        <f t="shared" si="3"/>
        <v>88</v>
      </c>
    </row>
    <row r="89" spans="1:11" x14ac:dyDescent="0.3">
      <c r="A89">
        <v>89</v>
      </c>
      <c r="B89" t="s">
        <v>209</v>
      </c>
      <c r="C89" t="s">
        <v>977</v>
      </c>
      <c r="D89" t="s">
        <v>307</v>
      </c>
      <c r="E89" t="s">
        <v>328</v>
      </c>
      <c r="F89">
        <v>3.25</v>
      </c>
      <c r="G89" t="s">
        <v>47</v>
      </c>
      <c r="H89" t="s">
        <v>389</v>
      </c>
      <c r="I89" t="s">
        <v>770</v>
      </c>
      <c r="J89" t="str">
        <f t="shared" si="2"/>
        <v>Insert into SC_Matieres (ligne,typePresta,designation,categorie,fournisseur,unite,prix,detail,prixHorsTransport,Reference) values (89,'MATIERE','Barrière antiracinaire','DIVERS','SASKIT','ml',3.25,'-',null,'MANTIR');</v>
      </c>
      <c r="K89" s="83">
        <f t="shared" si="3"/>
        <v>89</v>
      </c>
    </row>
    <row r="90" spans="1:11" x14ac:dyDescent="0.3">
      <c r="A90">
        <v>90</v>
      </c>
      <c r="B90" t="s">
        <v>374</v>
      </c>
      <c r="D90" t="s">
        <v>307</v>
      </c>
      <c r="F90">
        <v>2</v>
      </c>
      <c r="G90" t="s">
        <v>47</v>
      </c>
      <c r="H90" t="s">
        <v>389</v>
      </c>
      <c r="I90" t="s">
        <v>770</v>
      </c>
      <c r="J90" t="str">
        <f t="shared" si="2"/>
        <v>Insert into SC_Matieres (ligne,typePresta,designation,categorie,fournisseur,unite,prix,detail,prixHorsTransport,Reference) values (90,'MATIERE','tige métal','DIVERS','','ml',2,'-',null,'');</v>
      </c>
      <c r="K90" s="83">
        <f t="shared" si="3"/>
        <v>90</v>
      </c>
    </row>
    <row r="91" spans="1:11" x14ac:dyDescent="0.3">
      <c r="A91">
        <v>91</v>
      </c>
      <c r="B91" t="s">
        <v>462</v>
      </c>
      <c r="D91" t="s">
        <v>307</v>
      </c>
      <c r="E91" t="s">
        <v>388</v>
      </c>
      <c r="F91">
        <v>0.12</v>
      </c>
      <c r="G91" t="s">
        <v>8</v>
      </c>
      <c r="H91" t="s">
        <v>389</v>
      </c>
      <c r="I91">
        <v>0.12</v>
      </c>
      <c r="J91" t="str">
        <f t="shared" si="2"/>
        <v>Insert into SC_Matieres (ligne,typePresta,designation,categorie,fournisseur,unite,prix,detail,prixHorsTransport,Reference) values (91,'MATIERE','grillage avertisseur maron','DIVERS','PUM','pc',0.12,'-',0.12,'');</v>
      </c>
      <c r="K91" s="83">
        <f t="shared" si="3"/>
        <v>91</v>
      </c>
    </row>
    <row r="92" spans="1:11" x14ac:dyDescent="0.3">
      <c r="A92">
        <v>92</v>
      </c>
      <c r="B92" t="s">
        <v>463</v>
      </c>
      <c r="D92" t="s">
        <v>307</v>
      </c>
      <c r="E92" t="s">
        <v>388</v>
      </c>
      <c r="F92">
        <v>0.12</v>
      </c>
      <c r="G92" t="s">
        <v>8</v>
      </c>
      <c r="H92" t="s">
        <v>389</v>
      </c>
      <c r="I92">
        <v>0.12</v>
      </c>
      <c r="J92" t="str">
        <f t="shared" si="2"/>
        <v>Insert into SC_Matieres (ligne,typePresta,designation,categorie,fournisseur,unite,prix,detail,prixHorsTransport,Reference) values (92,'MATIERE','grillage avertisseur rouge','DIVERS','PUM','pc',0.12,'-',0.12,'');</v>
      </c>
      <c r="K92" s="83">
        <f t="shared" si="3"/>
        <v>92</v>
      </c>
    </row>
    <row r="93" spans="1:11" x14ac:dyDescent="0.3">
      <c r="A93">
        <v>93</v>
      </c>
      <c r="B93" t="s">
        <v>464</v>
      </c>
      <c r="D93" t="s">
        <v>307</v>
      </c>
      <c r="E93" t="s">
        <v>388</v>
      </c>
      <c r="F93">
        <v>0.18729999999999999</v>
      </c>
      <c r="G93" t="s">
        <v>8</v>
      </c>
      <c r="H93" t="s">
        <v>389</v>
      </c>
      <c r="I93">
        <v>0.18729999999999999</v>
      </c>
      <c r="J93" t="str">
        <f t="shared" si="2"/>
        <v>Insert into SC_Matieres (ligne,typePresta,designation,categorie,fournisseur,unite,prix,detail,prixHorsTransport,Reference) values (93,'MATIERE','grillage avertisseur bleu','DIVERS','PUM','pc',0.1873,'-',0.1873,'');</v>
      </c>
      <c r="K93" s="83">
        <f t="shared" si="3"/>
        <v>93</v>
      </c>
    </row>
    <row r="94" spans="1:11" x14ac:dyDescent="0.3">
      <c r="A94">
        <v>94</v>
      </c>
      <c r="B94" t="s">
        <v>465</v>
      </c>
      <c r="D94" t="s">
        <v>466</v>
      </c>
      <c r="E94" t="s">
        <v>328</v>
      </c>
      <c r="F94">
        <v>0.46</v>
      </c>
      <c r="G94" t="s">
        <v>264</v>
      </c>
      <c r="I94" t="s">
        <v>770</v>
      </c>
      <c r="J94" t="str">
        <f t="shared" si="2"/>
        <v>Insert into SC_Matieres (ligne,typePresta,designation,categorie,fournisseur,unite,prix,detail,prixHorsTransport,Reference) values (94,'MATIERE','EPDM sur mesure ','EPDM','SASKIT','cm',0.46,'',null,'');</v>
      </c>
      <c r="K94" s="83">
        <f t="shared" si="3"/>
        <v>94</v>
      </c>
    </row>
    <row r="95" spans="1:11" x14ac:dyDescent="0.3">
      <c r="A95">
        <v>95</v>
      </c>
      <c r="B95" t="s">
        <v>350</v>
      </c>
      <c r="C95" t="s">
        <v>350</v>
      </c>
      <c r="D95" t="s">
        <v>467</v>
      </c>
      <c r="E95" t="s">
        <v>328</v>
      </c>
      <c r="F95">
        <v>624.32000000000005</v>
      </c>
      <c r="G95" t="s">
        <v>8</v>
      </c>
      <c r="H95" t="s">
        <v>389</v>
      </c>
      <c r="I95" t="s">
        <v>770</v>
      </c>
      <c r="J95" t="str">
        <f t="shared" si="2"/>
        <v>Insert into SC_Matieres (ligne,typePresta,designation,categorie,fournisseur,unite,prix,detail,prixHorsTransport,Reference) values (95,'MATIERE','PFH12EH','EPDM_FH','SASKIT','pc',624.32,'-',null,'PFH12EH');</v>
      </c>
      <c r="K95" s="83">
        <f t="shared" si="3"/>
        <v>95</v>
      </c>
    </row>
    <row r="96" spans="1:11" x14ac:dyDescent="0.3">
      <c r="A96">
        <v>96</v>
      </c>
      <c r="B96" t="s">
        <v>341</v>
      </c>
      <c r="C96" t="s">
        <v>341</v>
      </c>
      <c r="D96" t="s">
        <v>467</v>
      </c>
      <c r="E96" t="s">
        <v>328</v>
      </c>
      <c r="F96">
        <v>162.08000000000001</v>
      </c>
      <c r="G96" t="s">
        <v>8</v>
      </c>
      <c r="H96" t="s">
        <v>389</v>
      </c>
      <c r="I96" t="s">
        <v>770</v>
      </c>
      <c r="J96" t="str">
        <f t="shared" si="2"/>
        <v>Insert into SC_Matieres (ligne,typePresta,designation,categorie,fournisseur,unite,prix,detail,prixHorsTransport,Reference) values (96,'MATIERE','PFH2EH','EPDM_FH','SASKIT','pc',162.08,'-',null,'PFH2EH');</v>
      </c>
      <c r="K96" s="83">
        <f t="shared" si="3"/>
        <v>96</v>
      </c>
    </row>
    <row r="97" spans="1:11" x14ac:dyDescent="0.3">
      <c r="A97">
        <v>97</v>
      </c>
      <c r="B97" t="s">
        <v>342</v>
      </c>
      <c r="C97" t="s">
        <v>342</v>
      </c>
      <c r="D97" t="s">
        <v>467</v>
      </c>
      <c r="E97" t="s">
        <v>328</v>
      </c>
      <c r="F97">
        <v>216.92</v>
      </c>
      <c r="G97" t="s">
        <v>8</v>
      </c>
      <c r="H97" t="s">
        <v>389</v>
      </c>
      <c r="I97" t="s">
        <v>770</v>
      </c>
      <c r="J97" t="str">
        <f t="shared" si="2"/>
        <v>Insert into SC_Matieres (ligne,typePresta,designation,categorie,fournisseur,unite,prix,detail,prixHorsTransport,Reference) values (97,'MATIERE','PFH3EH','EPDM_FH','SASKIT','pc',216.92,'-',null,'PFH3EH');</v>
      </c>
      <c r="K97" s="83">
        <f t="shared" si="3"/>
        <v>97</v>
      </c>
    </row>
    <row r="98" spans="1:11" x14ac:dyDescent="0.3">
      <c r="A98">
        <v>98</v>
      </c>
      <c r="B98" t="s">
        <v>343</v>
      </c>
      <c r="C98" t="s">
        <v>343</v>
      </c>
      <c r="D98" t="s">
        <v>467</v>
      </c>
      <c r="E98" t="s">
        <v>328</v>
      </c>
      <c r="F98">
        <v>232.5</v>
      </c>
      <c r="G98" t="s">
        <v>8</v>
      </c>
      <c r="H98" t="s">
        <v>389</v>
      </c>
      <c r="I98" t="s">
        <v>770</v>
      </c>
      <c r="J98" t="str">
        <f t="shared" si="2"/>
        <v>Insert into SC_Matieres (ligne,typePresta,designation,categorie,fournisseur,unite,prix,detail,prixHorsTransport,Reference) values (98,'MATIERE','PFH4EH','EPDM_FH','SASKIT','pc',232.5,'-',null,'PFH4EH');</v>
      </c>
      <c r="K98" s="83">
        <f t="shared" si="3"/>
        <v>98</v>
      </c>
    </row>
    <row r="99" spans="1:11" x14ac:dyDescent="0.3">
      <c r="A99">
        <v>99</v>
      </c>
      <c r="B99" t="s">
        <v>344</v>
      </c>
      <c r="C99" t="s">
        <v>344</v>
      </c>
      <c r="D99" t="s">
        <v>467</v>
      </c>
      <c r="E99" t="s">
        <v>328</v>
      </c>
      <c r="F99">
        <v>271.89</v>
      </c>
      <c r="G99" t="s">
        <v>8</v>
      </c>
      <c r="H99" t="s">
        <v>389</v>
      </c>
      <c r="I99" t="s">
        <v>770</v>
      </c>
      <c r="J99" t="str">
        <f t="shared" si="2"/>
        <v>Insert into SC_Matieres (ligne,typePresta,designation,categorie,fournisseur,unite,prix,detail,prixHorsTransport,Reference) values (99,'MATIERE','PFH5EH','EPDM_FH','SASKIT','pc',271.89,'-',null,'PFH5EH');</v>
      </c>
      <c r="K99" s="83">
        <f t="shared" si="3"/>
        <v>99</v>
      </c>
    </row>
    <row r="100" spans="1:11" x14ac:dyDescent="0.3">
      <c r="A100">
        <v>100</v>
      </c>
      <c r="B100" t="s">
        <v>345</v>
      </c>
      <c r="C100" t="s">
        <v>345</v>
      </c>
      <c r="D100" t="s">
        <v>467</v>
      </c>
      <c r="E100" t="s">
        <v>328</v>
      </c>
      <c r="F100">
        <v>373.61</v>
      </c>
      <c r="G100" t="s">
        <v>8</v>
      </c>
      <c r="H100" t="s">
        <v>389</v>
      </c>
      <c r="I100" t="s">
        <v>770</v>
      </c>
      <c r="J100" t="str">
        <f t="shared" si="2"/>
        <v>Insert into SC_Matieres (ligne,typePresta,designation,categorie,fournisseur,unite,prix,detail,prixHorsTransport,Reference) values (100,'MATIERE','PFH6EH','EPDM_FH','SASKIT','pc',373.61,'-',null,'PFH6EH');</v>
      </c>
      <c r="K100" s="83">
        <f t="shared" si="3"/>
        <v>100</v>
      </c>
    </row>
    <row r="101" spans="1:11" x14ac:dyDescent="0.3">
      <c r="A101">
        <v>101</v>
      </c>
      <c r="B101" t="s">
        <v>346</v>
      </c>
      <c r="C101" t="s">
        <v>346</v>
      </c>
      <c r="D101" t="s">
        <v>467</v>
      </c>
      <c r="E101" t="s">
        <v>328</v>
      </c>
      <c r="F101">
        <v>399.73</v>
      </c>
      <c r="G101" t="s">
        <v>8</v>
      </c>
      <c r="H101" t="s">
        <v>389</v>
      </c>
      <c r="I101" t="s">
        <v>770</v>
      </c>
      <c r="J101" t="str">
        <f t="shared" si="2"/>
        <v>Insert into SC_Matieres (ligne,typePresta,designation,categorie,fournisseur,unite,prix,detail,prixHorsTransport,Reference) values (101,'MATIERE','PFH7EH','EPDM_FH','SASKIT','pc',399.73,'-',null,'PFH7EH');</v>
      </c>
      <c r="K101" s="83">
        <f t="shared" si="3"/>
        <v>101</v>
      </c>
    </row>
    <row r="102" spans="1:11" x14ac:dyDescent="0.3">
      <c r="A102">
        <v>102</v>
      </c>
      <c r="B102" t="s">
        <v>347</v>
      </c>
      <c r="C102" t="s">
        <v>347</v>
      </c>
      <c r="D102" t="s">
        <v>467</v>
      </c>
      <c r="E102" t="s">
        <v>328</v>
      </c>
      <c r="F102">
        <v>465.01</v>
      </c>
      <c r="G102" t="s">
        <v>8</v>
      </c>
      <c r="H102" t="s">
        <v>389</v>
      </c>
      <c r="I102" t="s">
        <v>770</v>
      </c>
      <c r="J102" t="str">
        <f t="shared" si="2"/>
        <v>Insert into SC_Matieres (ligne,typePresta,designation,categorie,fournisseur,unite,prix,detail,prixHorsTransport,Reference) values (102,'MATIERE','PFH8EH','EPDM_FH','SASKIT','pc',465.01,'-',null,'PFH8EH');</v>
      </c>
      <c r="K102" s="83">
        <f t="shared" si="3"/>
        <v>102</v>
      </c>
    </row>
    <row r="103" spans="1:11" x14ac:dyDescent="0.3">
      <c r="A103">
        <v>103</v>
      </c>
      <c r="B103" t="s">
        <v>348</v>
      </c>
      <c r="C103" t="s">
        <v>348</v>
      </c>
      <c r="D103" t="s">
        <v>467</v>
      </c>
      <c r="E103" t="s">
        <v>328</v>
      </c>
      <c r="F103">
        <v>488.52</v>
      </c>
      <c r="G103" t="s">
        <v>8</v>
      </c>
      <c r="H103" t="s">
        <v>389</v>
      </c>
      <c r="I103" t="s">
        <v>770</v>
      </c>
      <c r="J103" t="str">
        <f t="shared" si="2"/>
        <v>Insert into SC_Matieres (ligne,typePresta,designation,categorie,fournisseur,unite,prix,detail,prixHorsTransport,Reference) values (103,'MATIERE','PFH9EH','EPDM_FH','SASKIT','pc',488.52,'-',null,'PFH9EH');</v>
      </c>
      <c r="K103" s="83">
        <f t="shared" si="3"/>
        <v>103</v>
      </c>
    </row>
    <row r="104" spans="1:11" x14ac:dyDescent="0.3">
      <c r="A104">
        <v>104</v>
      </c>
      <c r="B104" t="s">
        <v>349</v>
      </c>
      <c r="C104" t="s">
        <v>349</v>
      </c>
      <c r="D104" t="s">
        <v>467</v>
      </c>
      <c r="E104" t="s">
        <v>328</v>
      </c>
      <c r="F104">
        <v>540.75</v>
      </c>
      <c r="G104" t="s">
        <v>8</v>
      </c>
      <c r="H104" t="s">
        <v>389</v>
      </c>
      <c r="I104" t="s">
        <v>770</v>
      </c>
      <c r="J104" t="str">
        <f t="shared" si="2"/>
        <v>Insert into SC_Matieres (ligne,typePresta,designation,categorie,fournisseur,unite,prix,detail,prixHorsTransport,Reference) values (104,'MATIERE','PFH10EH','EPDM_FH','SASKIT','pc',540.75,'-',null,'PFH10EH');</v>
      </c>
      <c r="K104" s="83">
        <f t="shared" si="3"/>
        <v>104</v>
      </c>
    </row>
    <row r="105" spans="1:11" x14ac:dyDescent="0.3">
      <c r="A105">
        <v>105</v>
      </c>
      <c r="B105" t="s">
        <v>351</v>
      </c>
      <c r="C105" t="s">
        <v>351</v>
      </c>
      <c r="D105" t="s">
        <v>467</v>
      </c>
      <c r="E105" t="s">
        <v>328</v>
      </c>
      <c r="F105">
        <v>660.88</v>
      </c>
      <c r="G105" t="s">
        <v>8</v>
      </c>
      <c r="H105" t="s">
        <v>389</v>
      </c>
      <c r="I105" t="s">
        <v>770</v>
      </c>
      <c r="J105" t="str">
        <f t="shared" si="2"/>
        <v>Insert into SC_Matieres (ligne,typePresta,designation,categorie,fournisseur,unite,prix,detail,prixHorsTransport,Reference) values (105,'MATIERE','PFH14EH','EPDM_FH','SASKIT','pc',660.88,'-',null,'PFH14EH');</v>
      </c>
      <c r="K105" s="83">
        <f t="shared" si="3"/>
        <v>105</v>
      </c>
    </row>
    <row r="106" spans="1:11" x14ac:dyDescent="0.3">
      <c r="A106">
        <v>106</v>
      </c>
      <c r="B106" t="s">
        <v>352</v>
      </c>
      <c r="C106" t="s">
        <v>352</v>
      </c>
      <c r="D106" t="s">
        <v>467</v>
      </c>
      <c r="E106" t="s">
        <v>328</v>
      </c>
      <c r="F106">
        <v>765.99</v>
      </c>
      <c r="G106" t="s">
        <v>8</v>
      </c>
      <c r="H106" t="s">
        <v>389</v>
      </c>
      <c r="I106" t="s">
        <v>770</v>
      </c>
      <c r="J106" t="str">
        <f t="shared" si="2"/>
        <v>Insert into SC_Matieres (ligne,typePresta,designation,categorie,fournisseur,unite,prix,detail,prixHorsTransport,Reference) values (106,'MATIERE','PFH16EH','EPDM_FH','SASKIT','pc',765.99,'-',null,'PFH16EH');</v>
      </c>
      <c r="K106" s="83">
        <f t="shared" si="3"/>
        <v>106</v>
      </c>
    </row>
    <row r="107" spans="1:11" x14ac:dyDescent="0.3">
      <c r="A107">
        <v>107</v>
      </c>
      <c r="B107" t="s">
        <v>353</v>
      </c>
      <c r="C107" t="s">
        <v>353</v>
      </c>
      <c r="D107" t="s">
        <v>467</v>
      </c>
      <c r="E107" t="s">
        <v>328</v>
      </c>
      <c r="F107">
        <v>967.73</v>
      </c>
      <c r="G107" t="s">
        <v>8</v>
      </c>
      <c r="H107" t="s">
        <v>389</v>
      </c>
      <c r="I107" t="s">
        <v>770</v>
      </c>
      <c r="J107" t="str">
        <f t="shared" si="2"/>
        <v>Insert into SC_Matieres (ligne,typePresta,designation,categorie,fournisseur,unite,prix,detail,prixHorsTransport,Reference) values (107,'MATIERE','PFH18EH','EPDM_FH','SASKIT','pc',967.73,'-',null,'PFH18EH');</v>
      </c>
      <c r="K107" s="83">
        <f t="shared" si="3"/>
        <v>107</v>
      </c>
    </row>
    <row r="108" spans="1:11" x14ac:dyDescent="0.3">
      <c r="A108">
        <v>108</v>
      </c>
      <c r="B108" t="s">
        <v>354</v>
      </c>
      <c r="C108" t="s">
        <v>354</v>
      </c>
      <c r="D108" t="s">
        <v>467</v>
      </c>
      <c r="E108" t="s">
        <v>328</v>
      </c>
      <c r="F108">
        <v>970.99</v>
      </c>
      <c r="G108" t="s">
        <v>8</v>
      </c>
      <c r="H108" t="s">
        <v>389</v>
      </c>
      <c r="I108" t="s">
        <v>770</v>
      </c>
      <c r="J108" t="str">
        <f t="shared" si="2"/>
        <v>Insert into SC_Matieres (ligne,typePresta,designation,categorie,fournisseur,unite,prix,detail,prixHorsTransport,Reference) values (108,'MATIERE','PFH20EH','EPDM_FH','SASKIT','pc',970.99,'-',null,'PFH20EH');</v>
      </c>
      <c r="K108" s="83">
        <f t="shared" si="3"/>
        <v>108</v>
      </c>
    </row>
    <row r="109" spans="1:11" x14ac:dyDescent="0.3">
      <c r="A109">
        <v>109</v>
      </c>
      <c r="B109" t="s">
        <v>295</v>
      </c>
      <c r="C109" t="s">
        <v>952</v>
      </c>
      <c r="D109" t="s">
        <v>284</v>
      </c>
      <c r="E109" t="s">
        <v>328</v>
      </c>
      <c r="F109">
        <v>723.89</v>
      </c>
      <c r="G109" t="s">
        <v>8</v>
      </c>
      <c r="H109" t="s">
        <v>389</v>
      </c>
      <c r="I109" t="s">
        <v>770</v>
      </c>
      <c r="J109" t="str">
        <f t="shared" si="2"/>
        <v>Insert into SC_Matieres (ligne,typePresta,designation,categorie,fournisseur,unite,prix,detail,prixHorsTransport,Reference) values (109,'MATIERE','PFV12EH8X3','EPDM_FV','SASKIT','pc',723.89,'-',null,'PFV12EH8x3');</v>
      </c>
      <c r="K109" s="83">
        <f t="shared" si="3"/>
        <v>109</v>
      </c>
    </row>
    <row r="110" spans="1:11" x14ac:dyDescent="0.3">
      <c r="A110">
        <v>110</v>
      </c>
      <c r="B110" t="s">
        <v>285</v>
      </c>
      <c r="C110" t="s">
        <v>939</v>
      </c>
      <c r="D110" t="s">
        <v>284</v>
      </c>
      <c r="E110" t="s">
        <v>328</v>
      </c>
      <c r="F110">
        <v>247.94</v>
      </c>
      <c r="G110" t="s">
        <v>8</v>
      </c>
      <c r="H110" t="s">
        <v>389</v>
      </c>
      <c r="I110" t="s">
        <v>770</v>
      </c>
      <c r="J110" t="str">
        <f t="shared" si="2"/>
        <v>Insert into SC_Matieres (ligne,typePresta,designation,categorie,fournisseur,unite,prix,detail,prixHorsTransport,Reference) values (110,'MATIERE','PFV2EH','EPDM_FV','SASKIT','pc',247.94,'-',null,'PFV2EH2.5X1.6');</v>
      </c>
      <c r="K110" s="83">
        <f t="shared" si="3"/>
        <v>110</v>
      </c>
    </row>
    <row r="111" spans="1:11" x14ac:dyDescent="0.3">
      <c r="A111">
        <v>111</v>
      </c>
      <c r="B111" t="s">
        <v>286</v>
      </c>
      <c r="C111" t="s">
        <v>286</v>
      </c>
      <c r="D111" t="s">
        <v>284</v>
      </c>
      <c r="E111" t="s">
        <v>328</v>
      </c>
      <c r="F111">
        <v>283.85000000000002</v>
      </c>
      <c r="G111" t="s">
        <v>8</v>
      </c>
      <c r="H111" t="s">
        <v>389</v>
      </c>
      <c r="I111" t="s">
        <v>770</v>
      </c>
      <c r="J111" t="str">
        <f t="shared" si="2"/>
        <v>Insert into SC_Matieres (ligne,typePresta,designation,categorie,fournisseur,unite,prix,detail,prixHorsTransport,Reference) values (111,'MATIERE','PFV3EH3X2','EPDM_FV','SASKIT','pc',283.85,'-',null,'PFV3EH3X2');</v>
      </c>
      <c r="K111" s="83">
        <f t="shared" si="3"/>
        <v>111</v>
      </c>
    </row>
    <row r="112" spans="1:11" x14ac:dyDescent="0.3">
      <c r="A112">
        <v>112</v>
      </c>
      <c r="B112" t="s">
        <v>287</v>
      </c>
      <c r="C112" t="s">
        <v>940</v>
      </c>
      <c r="D112" t="s">
        <v>284</v>
      </c>
      <c r="E112" t="s">
        <v>328</v>
      </c>
      <c r="F112">
        <v>342.6</v>
      </c>
      <c r="G112" t="s">
        <v>8</v>
      </c>
      <c r="H112" t="s">
        <v>389</v>
      </c>
      <c r="I112" t="s">
        <v>770</v>
      </c>
      <c r="J112" t="str">
        <f t="shared" si="2"/>
        <v>Insert into SC_Matieres (ligne,typePresta,designation,categorie,fournisseur,unite,prix,detail,prixHorsTransport,Reference) values (112,'MATIERE','PFV4EH4X2','EPDM_FV','SASKIT','pc',342.6,'-',null,'PFV4EH4x2');</v>
      </c>
      <c r="K112" s="83">
        <f t="shared" si="3"/>
        <v>112</v>
      </c>
    </row>
    <row r="113" spans="1:11" x14ac:dyDescent="0.3">
      <c r="A113">
        <v>113</v>
      </c>
      <c r="B113" t="s">
        <v>288</v>
      </c>
      <c r="C113" t="s">
        <v>941</v>
      </c>
      <c r="D113" t="s">
        <v>284</v>
      </c>
      <c r="E113" t="s">
        <v>328</v>
      </c>
      <c r="F113">
        <v>378.51</v>
      </c>
      <c r="G113" t="s">
        <v>8</v>
      </c>
      <c r="H113" t="s">
        <v>389</v>
      </c>
      <c r="I113" t="s">
        <v>770</v>
      </c>
      <c r="J113" t="str">
        <f t="shared" si="2"/>
        <v>Insert into SC_Matieres (ligne,typePresta,designation,categorie,fournisseur,unite,prix,detail,prixHorsTransport,Reference) values (113,'MATIERE','PFV5EH4X2,5','EPDM_FV','SASKIT','pc',378.51,'-',null,'PFV5EH4x2.5');</v>
      </c>
      <c r="K113" s="83">
        <f t="shared" si="3"/>
        <v>113</v>
      </c>
    </row>
    <row r="114" spans="1:11" x14ac:dyDescent="0.3">
      <c r="A114">
        <v>114</v>
      </c>
      <c r="B114" t="s">
        <v>289</v>
      </c>
      <c r="C114" t="s">
        <v>942</v>
      </c>
      <c r="D114" t="s">
        <v>284</v>
      </c>
      <c r="E114" t="s">
        <v>328</v>
      </c>
      <c r="F114">
        <v>463.39</v>
      </c>
      <c r="G114" t="s">
        <v>8</v>
      </c>
      <c r="H114" t="s">
        <v>389</v>
      </c>
      <c r="I114" t="s">
        <v>770</v>
      </c>
      <c r="J114" t="str">
        <f t="shared" si="2"/>
        <v>Insert into SC_Matieres (ligne,typePresta,designation,categorie,fournisseur,unite,prix,detail,prixHorsTransport,Reference) values (114,'MATIERE','PFV6EH4X3','EPDM_FV','SASKIT','pc',463.39,'-',null,'PFV6EH4x3');</v>
      </c>
      <c r="K114" s="83">
        <f t="shared" si="3"/>
        <v>114</v>
      </c>
    </row>
    <row r="115" spans="1:11" x14ac:dyDescent="0.3">
      <c r="A115">
        <v>115</v>
      </c>
      <c r="B115" t="s">
        <v>468</v>
      </c>
      <c r="C115" t="s">
        <v>943</v>
      </c>
      <c r="D115" t="s">
        <v>284</v>
      </c>
      <c r="E115" t="s">
        <v>328</v>
      </c>
      <c r="F115">
        <v>479.06</v>
      </c>
      <c r="G115" t="s">
        <v>8</v>
      </c>
      <c r="H115" t="s">
        <v>389</v>
      </c>
      <c r="I115" t="s">
        <v>770</v>
      </c>
      <c r="J115" t="str">
        <f t="shared" si="2"/>
        <v>Insert into SC_Matieres (ligne,typePresta,designation,categorie,fournisseur,unite,prix,detail,prixHorsTransport,Reference) values (115,'MATIERE','PFV6EH6X2','EPDM_FV','SASKIT','pc',479.06,'-',null,'PFV6EH6x2');</v>
      </c>
      <c r="K115" s="83">
        <f t="shared" si="3"/>
        <v>115</v>
      </c>
    </row>
    <row r="116" spans="1:11" x14ac:dyDescent="0.3">
      <c r="A116">
        <v>116</v>
      </c>
      <c r="B116" t="s">
        <v>290</v>
      </c>
      <c r="C116" t="s">
        <v>945</v>
      </c>
      <c r="D116" t="s">
        <v>284</v>
      </c>
      <c r="E116" t="s">
        <v>328</v>
      </c>
      <c r="F116">
        <v>507.78</v>
      </c>
      <c r="G116" t="s">
        <v>8</v>
      </c>
      <c r="H116" t="s">
        <v>389</v>
      </c>
      <c r="I116" t="s">
        <v>770</v>
      </c>
      <c r="J116" t="str">
        <f t="shared" si="2"/>
        <v>Insert into SC_Matieres (ligne,typePresta,designation,categorie,fournisseur,unite,prix,detail,prixHorsTransport,Reference) values (116,'MATIERE','PFV7EH4X3,5','EPDM_FV','SASKIT','pc',507.78,'-',null,'PFV7EH4X3.5');</v>
      </c>
      <c r="K116" s="83">
        <f t="shared" si="3"/>
        <v>116</v>
      </c>
    </row>
    <row r="117" spans="1:11" x14ac:dyDescent="0.3">
      <c r="A117">
        <v>117</v>
      </c>
      <c r="B117" t="s">
        <v>469</v>
      </c>
      <c r="C117" t="s">
        <v>944</v>
      </c>
      <c r="D117" t="s">
        <v>284</v>
      </c>
      <c r="E117" t="s">
        <v>328</v>
      </c>
      <c r="F117">
        <v>513</v>
      </c>
      <c r="G117" t="s">
        <v>8</v>
      </c>
      <c r="H117" t="s">
        <v>389</v>
      </c>
      <c r="I117" t="s">
        <v>770</v>
      </c>
      <c r="J117" t="str">
        <f t="shared" ref="J117:J180" si="4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83">
        <f t="shared" si="3"/>
        <v>117</v>
      </c>
    </row>
    <row r="118" spans="1:11" x14ac:dyDescent="0.3">
      <c r="A118">
        <v>118</v>
      </c>
      <c r="B118" t="s">
        <v>291</v>
      </c>
      <c r="C118" t="s">
        <v>946</v>
      </c>
      <c r="D118" t="s">
        <v>284</v>
      </c>
      <c r="E118" t="s">
        <v>328</v>
      </c>
      <c r="F118">
        <v>552.17999999999995</v>
      </c>
      <c r="G118" t="s">
        <v>8</v>
      </c>
      <c r="H118" t="s">
        <v>389</v>
      </c>
      <c r="I118" t="s">
        <v>770</v>
      </c>
      <c r="J118" t="str">
        <f t="shared" si="4"/>
        <v>Insert into SC_Matieres (ligne,typePresta,designation,categorie,fournisseur,unite,prix,detail,prixHorsTransport,Reference) values (118,'MATIERE','PFV8EH4X4','EPDM_FV','SASKIT','pc',552.18,'-',null,'PFV8EH4x4');</v>
      </c>
      <c r="K118" s="83">
        <f t="shared" ref="K118:K181" si="5">A118</f>
        <v>118</v>
      </c>
    </row>
    <row r="119" spans="1:11" x14ac:dyDescent="0.3">
      <c r="A119">
        <v>119</v>
      </c>
      <c r="B119" t="s">
        <v>292</v>
      </c>
      <c r="C119" t="s">
        <v>948</v>
      </c>
      <c r="D119" t="s">
        <v>284</v>
      </c>
      <c r="E119" t="s">
        <v>328</v>
      </c>
      <c r="F119">
        <v>552.17999999999995</v>
      </c>
      <c r="G119" t="s">
        <v>8</v>
      </c>
      <c r="H119" t="s">
        <v>389</v>
      </c>
      <c r="I119" t="s">
        <v>770</v>
      </c>
      <c r="J119" t="str">
        <f t="shared" si="4"/>
        <v>Insert into SC_Matieres (ligne,typePresta,designation,categorie,fournisseur,unite,prix,detail,prixHorsTransport,Reference) values (119,'MATIERE','PFV9EH4X4,5','EPDM_FV','SASKIT','pc',552.18,'-',null,'PFV9EH4X4.5');</v>
      </c>
      <c r="K119" s="83">
        <f t="shared" si="5"/>
        <v>119</v>
      </c>
    </row>
    <row r="120" spans="1:11" x14ac:dyDescent="0.3">
      <c r="A120">
        <v>120</v>
      </c>
      <c r="B120" t="s">
        <v>470</v>
      </c>
      <c r="C120" t="s">
        <v>947</v>
      </c>
      <c r="D120" t="s">
        <v>284</v>
      </c>
      <c r="E120" t="s">
        <v>328</v>
      </c>
      <c r="F120">
        <v>583.51</v>
      </c>
      <c r="G120" t="s">
        <v>8</v>
      </c>
      <c r="H120" t="s">
        <v>389</v>
      </c>
      <c r="I120" t="s">
        <v>770</v>
      </c>
      <c r="J120" t="str">
        <f t="shared" si="4"/>
        <v>Insert into SC_Matieres (ligne,typePresta,designation,categorie,fournisseur,unite,prix,detail,prixHorsTransport,Reference) values (120,'MATIERE','PFV8EH8X2','EPDM_FV','SASKIT','pc',583.51,'-',null,'PFV8EH8x2');</v>
      </c>
      <c r="K120" s="83">
        <f t="shared" si="5"/>
        <v>120</v>
      </c>
    </row>
    <row r="121" spans="1:11" x14ac:dyDescent="0.3">
      <c r="A121">
        <v>121</v>
      </c>
      <c r="B121" t="s">
        <v>293</v>
      </c>
      <c r="C121" t="s">
        <v>293</v>
      </c>
      <c r="D121" t="s">
        <v>284</v>
      </c>
      <c r="E121" t="s">
        <v>328</v>
      </c>
      <c r="F121">
        <v>595.85</v>
      </c>
      <c r="G121" t="s">
        <v>8</v>
      </c>
      <c r="H121" t="s">
        <v>389</v>
      </c>
      <c r="I121" t="s">
        <v>770</v>
      </c>
      <c r="J121" t="str">
        <f t="shared" si="4"/>
        <v>Insert into SC_Matieres (ligne,typePresta,designation,categorie,fournisseur,unite,prix,detail,prixHorsTransport,Reference) values (121,'MATIERE','PFV10EH4X5','EPDM_FV','SASKIT','pc',595.85,'-',null,'PFV10EH4X5');</v>
      </c>
      <c r="K121" s="83">
        <f t="shared" si="5"/>
        <v>121</v>
      </c>
    </row>
    <row r="122" spans="1:11" x14ac:dyDescent="0.3">
      <c r="A122">
        <v>122</v>
      </c>
      <c r="B122" t="s">
        <v>471</v>
      </c>
      <c r="C122" t="s">
        <v>950</v>
      </c>
      <c r="D122" t="s">
        <v>284</v>
      </c>
      <c r="E122" t="s">
        <v>328</v>
      </c>
      <c r="F122">
        <v>641.71</v>
      </c>
      <c r="G122" t="s">
        <v>8</v>
      </c>
      <c r="H122" t="s">
        <v>389</v>
      </c>
      <c r="I122" t="s">
        <v>770</v>
      </c>
      <c r="J122" t="str">
        <f t="shared" si="4"/>
        <v>Insert into SC_Matieres (ligne,typePresta,designation,categorie,fournisseur,unite,prix,detail,prixHorsTransport,Reference) values (122,'MATIERE','PFV10EH8X2,5','EPDM_FV','SASKIT','pc',641.71,'-',null,'PFV10EH8X2.5');</v>
      </c>
      <c r="K122" s="83">
        <f t="shared" si="5"/>
        <v>122</v>
      </c>
    </row>
    <row r="123" spans="1:11" x14ac:dyDescent="0.3">
      <c r="A123">
        <v>123</v>
      </c>
      <c r="B123" t="s">
        <v>294</v>
      </c>
      <c r="C123" t="s">
        <v>951</v>
      </c>
      <c r="D123" t="s">
        <v>284</v>
      </c>
      <c r="E123" t="s">
        <v>328</v>
      </c>
      <c r="F123">
        <v>704.95</v>
      </c>
      <c r="G123" t="s">
        <v>8</v>
      </c>
      <c r="H123" t="s">
        <v>389</v>
      </c>
      <c r="I123" t="s">
        <v>770</v>
      </c>
      <c r="J123" t="str">
        <f t="shared" si="4"/>
        <v>Insert into SC_Matieres (ligne,typePresta,designation,categorie,fournisseur,unite,prix,detail,prixHorsTransport,Reference) values (123,'MATIERE','PFV12EH6X4','EPDM_FV','SASKIT','pc',704.95,'-',null,'PFV12EH6x4');</v>
      </c>
      <c r="K123" s="83">
        <f t="shared" si="5"/>
        <v>123</v>
      </c>
    </row>
    <row r="124" spans="1:11" x14ac:dyDescent="0.3">
      <c r="A124">
        <v>124</v>
      </c>
      <c r="B124" t="s">
        <v>296</v>
      </c>
      <c r="C124" t="s">
        <v>953</v>
      </c>
      <c r="D124" t="s">
        <v>284</v>
      </c>
      <c r="E124" t="s">
        <v>328</v>
      </c>
      <c r="F124">
        <v>782.6</v>
      </c>
      <c r="G124" t="s">
        <v>8</v>
      </c>
      <c r="H124" t="s">
        <v>389</v>
      </c>
      <c r="I124" t="s">
        <v>770</v>
      </c>
      <c r="J124" t="str">
        <f t="shared" si="4"/>
        <v>Insert into SC_Matieres (ligne,typePresta,designation,categorie,fournisseur,unite,prix,detail,prixHorsTransport,Reference) values (124,'MATIERE','PFV14EH8X3,5','EPDM_FV','SASKIT','pc',782.6,'-',null,'PFV14EH8X3.5');</v>
      </c>
      <c r="K124" s="83">
        <f t="shared" si="5"/>
        <v>124</v>
      </c>
    </row>
    <row r="125" spans="1:11" x14ac:dyDescent="0.3">
      <c r="A125">
        <v>125</v>
      </c>
      <c r="B125" t="s">
        <v>472</v>
      </c>
      <c r="C125" t="s">
        <v>949</v>
      </c>
      <c r="D125" t="s">
        <v>284</v>
      </c>
      <c r="E125" t="s">
        <v>328</v>
      </c>
      <c r="F125">
        <v>783.3</v>
      </c>
      <c r="G125" t="s">
        <v>8</v>
      </c>
      <c r="H125" t="s">
        <v>389</v>
      </c>
      <c r="I125" t="s">
        <v>770</v>
      </c>
      <c r="J125" t="str">
        <f t="shared" si="4"/>
        <v>Insert into SC_Matieres (ligne,typePresta,designation,categorie,fournisseur,unite,prix,detail,prixHorsTransport,Reference) values (125,'MATIERE','PFV10EH10X2','EPDM_FV','SASKIT','pc',783.3,'-',null,'PFV10EH10x2');</v>
      </c>
      <c r="K125" s="83">
        <f t="shared" si="5"/>
        <v>125</v>
      </c>
    </row>
    <row r="126" spans="1:11" x14ac:dyDescent="0.3">
      <c r="A126">
        <v>126</v>
      </c>
      <c r="B126" t="s">
        <v>297</v>
      </c>
      <c r="C126" t="s">
        <v>297</v>
      </c>
      <c r="D126" t="s">
        <v>284</v>
      </c>
      <c r="E126" t="s">
        <v>328</v>
      </c>
      <c r="F126">
        <v>802.88</v>
      </c>
      <c r="G126" t="s">
        <v>8</v>
      </c>
      <c r="H126" t="s">
        <v>389</v>
      </c>
      <c r="I126" t="s">
        <v>770</v>
      </c>
      <c r="J126" t="str">
        <f t="shared" si="4"/>
        <v>Insert into SC_Matieres (ligne,typePresta,designation,categorie,fournisseur,unite,prix,detail,prixHorsTransport,Reference) values (126,'MATIERE','PFV14EH7X4','EPDM_FV','SASKIT','pc',802.88,'-',null,'PFV14EH7X4');</v>
      </c>
      <c r="K126" s="83">
        <f t="shared" si="5"/>
        <v>126</v>
      </c>
    </row>
    <row r="127" spans="1:11" x14ac:dyDescent="0.3">
      <c r="A127">
        <v>127</v>
      </c>
      <c r="B127" t="s">
        <v>298</v>
      </c>
      <c r="C127" t="s">
        <v>954</v>
      </c>
      <c r="D127" t="s">
        <v>284</v>
      </c>
      <c r="E127" t="s">
        <v>328</v>
      </c>
      <c r="F127">
        <v>841.31</v>
      </c>
      <c r="G127" t="s">
        <v>8</v>
      </c>
      <c r="H127" t="s">
        <v>389</v>
      </c>
      <c r="I127" t="s">
        <v>770</v>
      </c>
      <c r="J127" t="str">
        <f t="shared" si="4"/>
        <v>Insert into SC_Matieres (ligne,typePresta,designation,categorie,fournisseur,unite,prix,detail,prixHorsTransport,Reference) values (127,'MATIERE','PFV16EH8X4','EPDM_FV','SASKIT','pc',841.31,'-',null,'PFV16EH8x4');</v>
      </c>
      <c r="K127" s="83">
        <f t="shared" si="5"/>
        <v>127</v>
      </c>
    </row>
    <row r="128" spans="1:11" x14ac:dyDescent="0.3">
      <c r="A128">
        <v>128</v>
      </c>
      <c r="B128" t="s">
        <v>299</v>
      </c>
      <c r="C128" t="s">
        <v>955</v>
      </c>
      <c r="D128" t="s">
        <v>284</v>
      </c>
      <c r="E128" t="s">
        <v>328</v>
      </c>
      <c r="F128">
        <v>1038.8800000000001</v>
      </c>
      <c r="G128" t="s">
        <v>8</v>
      </c>
      <c r="H128" t="s">
        <v>389</v>
      </c>
      <c r="I128" t="s">
        <v>770</v>
      </c>
      <c r="J128" t="str">
        <f t="shared" si="4"/>
        <v>Insert into SC_Matieres (ligne,typePresta,designation,categorie,fournisseur,unite,prix,detail,prixHorsTransport,Reference) values (128,'MATIERE','PFV18EH8X4,5','EPDM_FV','SASKIT','pc',1038.88,'-',null,'PFV18EH8X4.5');</v>
      </c>
      <c r="K128" s="83">
        <f t="shared" si="5"/>
        <v>128</v>
      </c>
    </row>
    <row r="129" spans="1:11" x14ac:dyDescent="0.3">
      <c r="A129">
        <v>129</v>
      </c>
      <c r="B129" t="s">
        <v>300</v>
      </c>
      <c r="C129" t="s">
        <v>300</v>
      </c>
      <c r="D129" t="s">
        <v>284</v>
      </c>
      <c r="E129" t="s">
        <v>328</v>
      </c>
      <c r="F129">
        <v>1068.33</v>
      </c>
      <c r="G129" t="s">
        <v>8</v>
      </c>
      <c r="H129" t="s">
        <v>389</v>
      </c>
      <c r="I129" t="s">
        <v>770</v>
      </c>
      <c r="J129" t="str">
        <f t="shared" si="4"/>
        <v>Insert into SC_Matieres (ligne,typePresta,designation,categorie,fournisseur,unite,prix,detail,prixHorsTransport,Reference) values (129,'MATIERE','PFV18EH9X4','EPDM_FV','SASKIT','pc',1068.33,'-',null,'PFV18EH9X4');</v>
      </c>
      <c r="K129" s="83">
        <f t="shared" si="5"/>
        <v>129</v>
      </c>
    </row>
    <row r="130" spans="1:11" x14ac:dyDescent="0.3">
      <c r="A130">
        <v>130</v>
      </c>
      <c r="B130" t="s">
        <v>301</v>
      </c>
      <c r="C130" t="s">
        <v>957</v>
      </c>
      <c r="D130" t="s">
        <v>284</v>
      </c>
      <c r="E130" t="s">
        <v>328</v>
      </c>
      <c r="F130">
        <v>1069.33</v>
      </c>
      <c r="G130" t="s">
        <v>8</v>
      </c>
      <c r="H130" t="s">
        <v>389</v>
      </c>
      <c r="I130" t="s">
        <v>770</v>
      </c>
      <c r="J130" t="str">
        <f t="shared" si="4"/>
        <v>Insert into SC_Matieres (ligne,typePresta,designation,categorie,fournisseur,unite,prix,detail,prixHorsTransport,Reference) values (130,'MATIERE','PFV20EH8X5','EPDM_FV','SASKIT','pc',1069.33,'-',null,'PFV20EH8x5');</v>
      </c>
      <c r="K130" s="83">
        <f t="shared" si="5"/>
        <v>130</v>
      </c>
    </row>
    <row r="131" spans="1:11" x14ac:dyDescent="0.3">
      <c r="A131">
        <v>131</v>
      </c>
      <c r="B131" t="s">
        <v>302</v>
      </c>
      <c r="C131" t="s">
        <v>956</v>
      </c>
      <c r="D131" t="s">
        <v>284</v>
      </c>
      <c r="E131" t="s">
        <v>328</v>
      </c>
      <c r="F131">
        <v>1120.44</v>
      </c>
      <c r="G131" t="s">
        <v>8</v>
      </c>
      <c r="H131" t="s">
        <v>389</v>
      </c>
      <c r="I131" t="s">
        <v>770</v>
      </c>
      <c r="J131" t="str">
        <f t="shared" si="4"/>
        <v>Insert into SC_Matieres (ligne,typePresta,designation,categorie,fournisseur,unite,prix,detail,prixHorsTransport,Reference) values (131,'MATIERE','PFV20EH10X4','EPDM_FV','SASKIT','pc',1120.44,'-',null,'PFV20EH10x4');</v>
      </c>
      <c r="K131" s="83">
        <f t="shared" si="5"/>
        <v>131</v>
      </c>
    </row>
    <row r="132" spans="1:11" x14ac:dyDescent="0.3">
      <c r="A132">
        <v>132</v>
      </c>
      <c r="B132" t="s">
        <v>365</v>
      </c>
      <c r="D132" t="s">
        <v>473</v>
      </c>
      <c r="E132" t="s">
        <v>388</v>
      </c>
      <c r="F132">
        <v>2.14</v>
      </c>
      <c r="G132" t="s">
        <v>8</v>
      </c>
      <c r="H132" t="s">
        <v>389</v>
      </c>
      <c r="I132">
        <v>2.14</v>
      </c>
      <c r="J132" t="str">
        <f t="shared" si="4"/>
        <v>Insert into SC_Matieres (ligne,typePresta,designation,categorie,fournisseur,unite,prix,detail,prixHorsTransport,Reference) values (132,'MATIERE','tuyau DIA 50','EVACUATION_DIA_50','PUM','pc',2.14,'-',2.14,'');</v>
      </c>
      <c r="K132" s="83">
        <f t="shared" si="5"/>
        <v>132</v>
      </c>
    </row>
    <row r="133" spans="1:11" x14ac:dyDescent="0.3">
      <c r="A133">
        <v>133</v>
      </c>
      <c r="B133" t="s">
        <v>474</v>
      </c>
      <c r="D133" t="s">
        <v>473</v>
      </c>
      <c r="E133" t="s">
        <v>388</v>
      </c>
      <c r="F133">
        <v>0.73</v>
      </c>
      <c r="G133" t="s">
        <v>8</v>
      </c>
      <c r="H133" t="s">
        <v>389</v>
      </c>
      <c r="I133">
        <v>0.73</v>
      </c>
      <c r="J133" t="str">
        <f t="shared" si="4"/>
        <v>Insert into SC_Matieres (ligne,typePresta,designation,categorie,fournisseur,unite,prix,detail,prixHorsTransport,Reference) values (133,'MATIERE','Manchon evac 50','EVACUATION_DIA_50','PUM','pc',0.73,'-',0.73,'');</v>
      </c>
      <c r="K133" s="83">
        <f t="shared" si="5"/>
        <v>133</v>
      </c>
    </row>
    <row r="134" spans="1:11" x14ac:dyDescent="0.3">
      <c r="A134">
        <v>134</v>
      </c>
      <c r="B134" t="s">
        <v>475</v>
      </c>
      <c r="D134" t="s">
        <v>473</v>
      </c>
      <c r="E134" t="s">
        <v>388</v>
      </c>
      <c r="F134">
        <v>1.1599999999999999</v>
      </c>
      <c r="G134" t="s">
        <v>8</v>
      </c>
      <c r="H134" t="s">
        <v>389</v>
      </c>
      <c r="I134">
        <v>1.1599999999999999</v>
      </c>
      <c r="J134" t="str">
        <f t="shared" si="4"/>
        <v>Insert into SC_Matieres (ligne,typePresta,designation,categorie,fournisseur,unite,prix,detail,prixHorsTransport,Reference) values (134,'MATIERE','bouchon evac 50','EVACUATION_DIA_50','PUM','pc',1.16,'-',1.16,'');</v>
      </c>
      <c r="K134" s="83">
        <f t="shared" si="5"/>
        <v>134</v>
      </c>
    </row>
    <row r="135" spans="1:11" x14ac:dyDescent="0.3">
      <c r="A135">
        <v>135</v>
      </c>
      <c r="B135" t="s">
        <v>311</v>
      </c>
      <c r="D135" t="s">
        <v>473</v>
      </c>
      <c r="E135" t="s">
        <v>388</v>
      </c>
      <c r="F135">
        <v>1.08</v>
      </c>
      <c r="G135" t="s">
        <v>8</v>
      </c>
      <c r="H135" t="s">
        <v>389</v>
      </c>
      <c r="I135">
        <v>1.08</v>
      </c>
      <c r="J135" t="str">
        <f t="shared" si="4"/>
        <v>Insert into SC_Matieres (ligne,typePresta,designation,categorie,fournisseur,unite,prix,detail,prixHorsTransport,Reference) values (135,'MATIERE','Coude 45° MF','EVACUATION_DIA_50','PUM','pc',1.08,'-',1.08,'');</v>
      </c>
      <c r="K135" s="83">
        <f t="shared" si="5"/>
        <v>135</v>
      </c>
    </row>
    <row r="136" spans="1:11" x14ac:dyDescent="0.3">
      <c r="A136">
        <v>136</v>
      </c>
      <c r="B136" t="s">
        <v>476</v>
      </c>
      <c r="D136" t="s">
        <v>473</v>
      </c>
      <c r="E136" t="s">
        <v>388</v>
      </c>
      <c r="F136">
        <v>1.42</v>
      </c>
      <c r="G136" t="s">
        <v>8</v>
      </c>
      <c r="H136" t="s">
        <v>389</v>
      </c>
      <c r="I136">
        <v>1.42</v>
      </c>
      <c r="J136" t="str">
        <f t="shared" si="4"/>
        <v>Insert into SC_Matieres (ligne,typePresta,designation,categorie,fournisseur,unite,prix,detail,prixHorsTransport,Reference) values (136,'MATIERE','Coude 90° MF','EVACUATION_DIA_50','PUM','pc',1.42,'-',1.42,'');</v>
      </c>
      <c r="K136" s="83">
        <f t="shared" si="5"/>
        <v>136</v>
      </c>
    </row>
    <row r="137" spans="1:11" x14ac:dyDescent="0.3">
      <c r="A137">
        <v>137</v>
      </c>
      <c r="B137" t="s">
        <v>477</v>
      </c>
      <c r="D137" t="s">
        <v>473</v>
      </c>
      <c r="E137" t="s">
        <v>388</v>
      </c>
      <c r="F137">
        <v>2.93</v>
      </c>
      <c r="G137" t="s">
        <v>8</v>
      </c>
      <c r="H137" t="s">
        <v>389</v>
      </c>
      <c r="I137">
        <v>2.93</v>
      </c>
      <c r="J137" t="str">
        <f t="shared" si="4"/>
        <v>Insert into SC_Matieres (ligne,typePresta,designation,categorie,fournisseur,unite,prix,detail,prixHorsTransport,Reference) values (137,'MATIERE','Y 45°','EVACUATION_DIA_50','PUM','pc',2.93,'-',2.93,'');</v>
      </c>
      <c r="K137" s="83">
        <f t="shared" si="5"/>
        <v>137</v>
      </c>
    </row>
    <row r="138" spans="1:11" x14ac:dyDescent="0.3">
      <c r="A138">
        <v>138</v>
      </c>
      <c r="B138" t="s">
        <v>478</v>
      </c>
      <c r="D138" t="s">
        <v>473</v>
      </c>
      <c r="E138" t="s">
        <v>388</v>
      </c>
      <c r="F138">
        <v>2.95</v>
      </c>
      <c r="G138" t="s">
        <v>8</v>
      </c>
      <c r="H138" t="s">
        <v>389</v>
      </c>
      <c r="I138">
        <v>2.95</v>
      </c>
      <c r="J138" t="str">
        <f t="shared" si="4"/>
        <v>Insert into SC_Matieres (ligne,typePresta,designation,categorie,fournisseur,unite,prix,detail,prixHorsTransport,Reference) values (138,'MATIERE','T90°MF','EVACUATION_DIA_50','PUM','pc',2.95,'-',2.95,'');</v>
      </c>
      <c r="K138" s="83">
        <f t="shared" si="5"/>
        <v>138</v>
      </c>
    </row>
    <row r="139" spans="1:11" x14ac:dyDescent="0.3">
      <c r="A139">
        <v>139</v>
      </c>
      <c r="B139" t="s">
        <v>479</v>
      </c>
      <c r="D139" t="s">
        <v>480</v>
      </c>
      <c r="E139" t="s">
        <v>444</v>
      </c>
      <c r="F139">
        <v>64.739999999999995</v>
      </c>
      <c r="G139" t="s">
        <v>8</v>
      </c>
      <c r="H139" t="s">
        <v>389</v>
      </c>
      <c r="I139">
        <v>64.739999999999995</v>
      </c>
      <c r="J139" t="str">
        <f t="shared" si="4"/>
        <v>Insert into SC_Matieres (ligne,typePresta,designation,categorie,fournisseur,unite,prix,detail,prixHorsTransport,Reference) values (139,'MATIERE','stonepanel','FINITION','CUPA','pc',64.74,'-',64.74,'');</v>
      </c>
      <c r="K139" s="83">
        <f t="shared" si="5"/>
        <v>139</v>
      </c>
    </row>
    <row r="140" spans="1:11" x14ac:dyDescent="0.3">
      <c r="A140">
        <v>140</v>
      </c>
      <c r="B140" t="s">
        <v>481</v>
      </c>
      <c r="D140" t="s">
        <v>480</v>
      </c>
      <c r="E140" t="s">
        <v>444</v>
      </c>
      <c r="F140">
        <v>21.06</v>
      </c>
      <c r="G140" t="s">
        <v>8</v>
      </c>
      <c r="H140" t="s">
        <v>389</v>
      </c>
      <c r="I140">
        <v>21.06</v>
      </c>
      <c r="J140" t="str">
        <f t="shared" si="4"/>
        <v>Insert into SC_Matieres (ligne,typePresta,designation,categorie,fournisseur,unite,prix,detail,prixHorsTransport,Reference) values (140,'MATIERE','Palis de shiste l50 cm L 1m','FINITION','CUPA','pc',21.06,'-',21.06,'');</v>
      </c>
      <c r="K140" s="83">
        <f t="shared" si="5"/>
        <v>140</v>
      </c>
    </row>
    <row r="141" spans="1:11" x14ac:dyDescent="0.3">
      <c r="A141">
        <v>141</v>
      </c>
      <c r="B141" t="s">
        <v>482</v>
      </c>
      <c r="D141" t="s">
        <v>480</v>
      </c>
      <c r="E141" t="s">
        <v>444</v>
      </c>
      <c r="F141">
        <v>33.54</v>
      </c>
      <c r="G141" t="s">
        <v>8</v>
      </c>
      <c r="H141" t="s">
        <v>389</v>
      </c>
      <c r="I141">
        <v>33.54</v>
      </c>
      <c r="J141" t="str">
        <f t="shared" si="4"/>
        <v>Insert into SC_Matieres (ligne,typePresta,designation,categorie,fournisseur,unite,prix,detail,prixHorsTransport,Reference) values (141,'MATIERE','Palis de shiste l50cm L 1,5 m','FINITION','CUPA','pc',33.54,'-',33.54,'');</v>
      </c>
      <c r="K141" s="83">
        <f t="shared" si="5"/>
        <v>141</v>
      </c>
    </row>
    <row r="142" spans="1:11" x14ac:dyDescent="0.3">
      <c r="A142">
        <v>142</v>
      </c>
      <c r="B142" t="s">
        <v>483</v>
      </c>
      <c r="D142" t="s">
        <v>480</v>
      </c>
      <c r="E142" t="s">
        <v>444</v>
      </c>
      <c r="F142">
        <v>54.6</v>
      </c>
      <c r="G142" t="s">
        <v>8</v>
      </c>
      <c r="H142" t="s">
        <v>389</v>
      </c>
      <c r="I142">
        <v>54.6</v>
      </c>
      <c r="J142" t="str">
        <f t="shared" si="4"/>
        <v>Insert into SC_Matieres (ligne,typePresta,designation,categorie,fournisseur,unite,prix,detail,prixHorsTransport,Reference) values (142,'MATIERE','Palis de shiste l 50 cm L 2 m','FINITION','CUPA','pc',54.6,'-',54.6,'');</v>
      </c>
      <c r="K142" s="83">
        <f t="shared" si="5"/>
        <v>142</v>
      </c>
    </row>
    <row r="143" spans="1:11" x14ac:dyDescent="0.3">
      <c r="A143">
        <v>143</v>
      </c>
      <c r="B143" t="s">
        <v>484</v>
      </c>
      <c r="D143" t="s">
        <v>480</v>
      </c>
      <c r="E143" t="s">
        <v>444</v>
      </c>
      <c r="F143">
        <v>67.86</v>
      </c>
      <c r="G143" t="s">
        <v>8</v>
      </c>
      <c r="H143" t="s">
        <v>389</v>
      </c>
      <c r="I143">
        <v>67.86</v>
      </c>
      <c r="J143" t="str">
        <f t="shared" si="4"/>
        <v>Insert into SC_Matieres (ligne,typePresta,designation,categorie,fournisseur,unite,prix,detail,prixHorsTransport,Reference) values (143,'MATIERE','Palis de shiste l 50 cm L 2,5 m','FINITION','CUPA','pc',67.86,'-',67.86,'');</v>
      </c>
      <c r="K143" s="83">
        <f t="shared" si="5"/>
        <v>143</v>
      </c>
    </row>
    <row r="144" spans="1:11" x14ac:dyDescent="0.3">
      <c r="A144">
        <v>144</v>
      </c>
      <c r="B144" t="s">
        <v>485</v>
      </c>
      <c r="D144" t="s">
        <v>480</v>
      </c>
      <c r="E144" t="s">
        <v>444</v>
      </c>
      <c r="F144">
        <v>14.82</v>
      </c>
      <c r="G144" t="s">
        <v>8</v>
      </c>
      <c r="H144" t="s">
        <v>389</v>
      </c>
      <c r="I144">
        <v>14.82</v>
      </c>
      <c r="J144" t="str">
        <f t="shared" si="4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83">
        <f t="shared" si="5"/>
        <v>144</v>
      </c>
    </row>
    <row r="145" spans="1:11" x14ac:dyDescent="0.3">
      <c r="A145">
        <v>145</v>
      </c>
      <c r="B145" t="s">
        <v>486</v>
      </c>
      <c r="D145" t="s">
        <v>480</v>
      </c>
      <c r="E145" t="s">
        <v>444</v>
      </c>
      <c r="F145">
        <v>9.36</v>
      </c>
      <c r="G145" t="s">
        <v>8</v>
      </c>
      <c r="H145" t="s">
        <v>389</v>
      </c>
      <c r="I145">
        <v>9.36</v>
      </c>
      <c r="J145" t="str">
        <f t="shared" si="4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83">
        <f t="shared" si="5"/>
        <v>145</v>
      </c>
    </row>
    <row r="146" spans="1:11" x14ac:dyDescent="0.3">
      <c r="K146" s="83">
        <f t="shared" si="5"/>
        <v>0</v>
      </c>
    </row>
    <row r="147" spans="1:11" x14ac:dyDescent="0.3">
      <c r="A147">
        <v>147</v>
      </c>
      <c r="B147" t="s">
        <v>487</v>
      </c>
      <c r="D147" t="s">
        <v>488</v>
      </c>
      <c r="E147" t="s">
        <v>388</v>
      </c>
      <c r="F147">
        <v>12</v>
      </c>
      <c r="G147" t="s">
        <v>8</v>
      </c>
      <c r="H147" t="s">
        <v>389</v>
      </c>
      <c r="I147">
        <v>12</v>
      </c>
      <c r="J147" t="str">
        <f t="shared" si="4"/>
        <v>Insert into SC_Matieres (ligne,typePresta,designation,categorie,fournisseur,unite,prix,detail,prixHorsTransport,Reference) values (147,'MATIERE','COLLE','Fournitures','PUM','pc',12,'-',12,'');</v>
      </c>
      <c r="K147" s="83">
        <f t="shared" si="5"/>
        <v>147</v>
      </c>
    </row>
    <row r="148" spans="1:11" x14ac:dyDescent="0.3">
      <c r="A148">
        <v>148</v>
      </c>
      <c r="B148" t="s">
        <v>489</v>
      </c>
      <c r="D148" t="s">
        <v>488</v>
      </c>
      <c r="E148" t="s">
        <v>388</v>
      </c>
      <c r="F148">
        <v>11</v>
      </c>
      <c r="G148" t="s">
        <v>8</v>
      </c>
      <c r="H148" t="s">
        <v>389</v>
      </c>
      <c r="I148">
        <v>11</v>
      </c>
      <c r="J148" t="str">
        <f t="shared" si="4"/>
        <v>Insert into SC_Matieres (ligne,typePresta,designation,categorie,fournisseur,unite,prix,detail,prixHorsTransport,Reference) values (148,'MATIERE','DECAPANT','Fournitures','PUM','pc',11,'-',11,'');</v>
      </c>
      <c r="K148" s="83">
        <f t="shared" si="5"/>
        <v>148</v>
      </c>
    </row>
    <row r="149" spans="1:11" x14ac:dyDescent="0.3">
      <c r="A149">
        <v>149</v>
      </c>
      <c r="B149" t="s">
        <v>490</v>
      </c>
      <c r="D149" t="s">
        <v>488</v>
      </c>
      <c r="E149" t="s">
        <v>388</v>
      </c>
      <c r="F149">
        <v>39.97</v>
      </c>
      <c r="G149" t="s">
        <v>8</v>
      </c>
      <c r="H149" t="s">
        <v>389</v>
      </c>
      <c r="I149">
        <v>39.97</v>
      </c>
      <c r="J149" t="str">
        <f t="shared" si="4"/>
        <v>Insert into SC_Matieres (ligne,typePresta,designation,categorie,fournisseur,unite,prix,detail,prixHorsTransport,Reference) values (149,'MATIERE','Lubrifiant','Fournitures','PUM','pc',39.97,'-',39.97,'');</v>
      </c>
      <c r="K149" s="83">
        <f t="shared" si="5"/>
        <v>149</v>
      </c>
    </row>
    <row r="150" spans="1:11" x14ac:dyDescent="0.3">
      <c r="A150">
        <v>150</v>
      </c>
      <c r="B150" t="s">
        <v>491</v>
      </c>
      <c r="D150" t="s">
        <v>488</v>
      </c>
      <c r="E150" t="s">
        <v>388</v>
      </c>
      <c r="F150">
        <v>1.03</v>
      </c>
      <c r="G150" t="s">
        <v>8</v>
      </c>
      <c r="H150" t="s">
        <v>389</v>
      </c>
      <c r="I150">
        <v>1.03</v>
      </c>
      <c r="J150" t="str">
        <f t="shared" si="4"/>
        <v>Insert into SC_Matieres (ligne,typePresta,designation,categorie,fournisseur,unite,prix,detail,prixHorsTransport,Reference) values (150,'MATIERE','Ruban Teflon','Fournitures','PUM','pc',1.03,'-',1.03,'');</v>
      </c>
      <c r="K150" s="83">
        <f t="shared" si="5"/>
        <v>150</v>
      </c>
    </row>
    <row r="151" spans="1:11" x14ac:dyDescent="0.3">
      <c r="A151">
        <v>151</v>
      </c>
      <c r="B151" t="s">
        <v>492</v>
      </c>
      <c r="D151" t="s">
        <v>488</v>
      </c>
      <c r="E151" t="s">
        <v>388</v>
      </c>
      <c r="F151">
        <v>4.63</v>
      </c>
      <c r="G151" t="s">
        <v>8</v>
      </c>
      <c r="H151" t="s">
        <v>389</v>
      </c>
      <c r="I151">
        <v>4.63</v>
      </c>
      <c r="J151" t="str">
        <f t="shared" si="4"/>
        <v>Insert into SC_Matieres (ligne,typePresta,designation,categorie,fournisseur,unite,prix,detail,prixHorsTransport,Reference) values (151,'MATIERE','Bombe peinture blanche','Fournitures','PUM','pc',4.63,'-',4.63,'');</v>
      </c>
      <c r="K151" s="83">
        <f t="shared" si="5"/>
        <v>151</v>
      </c>
    </row>
    <row r="152" spans="1:11" x14ac:dyDescent="0.3">
      <c r="A152">
        <v>152</v>
      </c>
      <c r="B152" t="s">
        <v>493</v>
      </c>
      <c r="D152" t="s">
        <v>494</v>
      </c>
      <c r="E152" t="s">
        <v>328</v>
      </c>
      <c r="F152">
        <v>650</v>
      </c>
      <c r="G152" t="s">
        <v>8</v>
      </c>
      <c r="I152" t="s">
        <v>770</v>
      </c>
      <c r="J152" t="str">
        <f t="shared" si="4"/>
        <v>Insert into SC_Matieres (ligne,typePresta,designation,categorie,fournisseur,unite,prix,detail,prixHorsTransport,Reference) values (152,'MATIERE','CHASSE AQUATIRIS 30 L','CHASSES','SASKIT','pc',650,'',null,'');</v>
      </c>
      <c r="K152" s="83">
        <f t="shared" si="5"/>
        <v>152</v>
      </c>
    </row>
    <row r="153" spans="1:11" x14ac:dyDescent="0.3">
      <c r="A153">
        <v>153</v>
      </c>
      <c r="B153" t="s">
        <v>495</v>
      </c>
      <c r="C153" t="s">
        <v>989</v>
      </c>
      <c r="D153" t="s">
        <v>494</v>
      </c>
      <c r="E153" t="s">
        <v>328</v>
      </c>
      <c r="F153">
        <v>980</v>
      </c>
      <c r="G153" t="s">
        <v>8</v>
      </c>
      <c r="I153" t="s">
        <v>770</v>
      </c>
      <c r="J153" t="str">
        <f t="shared" si="4"/>
        <v>Insert into SC_Matieres (ligne,typePresta,designation,categorie,fournisseur,unite,prix,detail,prixHorsTransport,Reference) values (153,'MATIERE','CHASSE INEAUTECH 100L','CHASSES','SASKIT','pc',980,'',null,'INEAUTEC110');</v>
      </c>
      <c r="K153" s="83">
        <f t="shared" si="5"/>
        <v>153</v>
      </c>
    </row>
    <row r="154" spans="1:11" x14ac:dyDescent="0.3">
      <c r="A154">
        <v>154</v>
      </c>
      <c r="B154" t="s">
        <v>496</v>
      </c>
      <c r="D154" t="s">
        <v>494</v>
      </c>
      <c r="E154" t="s">
        <v>328</v>
      </c>
      <c r="F154">
        <v>1035</v>
      </c>
      <c r="G154" t="s">
        <v>8</v>
      </c>
      <c r="I154" t="s">
        <v>770</v>
      </c>
      <c r="J154" t="str">
        <f t="shared" si="4"/>
        <v>Insert into SC_Matieres (ligne,typePresta,designation,categorie,fournisseur,unite,prix,detail,prixHorsTransport,Reference) values (154,'MATIERE','BASCULEUR ROTATIF INOX NAVE 26 L','CHASSES','SASKIT','pc',1035,'',null,'');</v>
      </c>
      <c r="K154" s="83">
        <f t="shared" si="5"/>
        <v>154</v>
      </c>
    </row>
    <row r="155" spans="1:11" x14ac:dyDescent="0.3">
      <c r="A155">
        <v>155</v>
      </c>
      <c r="B155" t="s">
        <v>497</v>
      </c>
      <c r="D155" t="s">
        <v>494</v>
      </c>
      <c r="E155" t="s">
        <v>328</v>
      </c>
      <c r="F155">
        <v>1265</v>
      </c>
      <c r="G155" t="s">
        <v>8</v>
      </c>
      <c r="I155" t="s">
        <v>770</v>
      </c>
      <c r="J155" t="str">
        <f t="shared" si="4"/>
        <v>Insert into SC_Matieres (ligne,typePresta,designation,categorie,fournisseur,unite,prix,detail,prixHorsTransport,Reference) values (155,'MATIERE','BASCULEUR ROTATIF INOX NAVE 39 L','CHASSES','SASKIT','pc',1265,'',null,'');</v>
      </c>
      <c r="K155" s="83">
        <f t="shared" si="5"/>
        <v>155</v>
      </c>
    </row>
    <row r="156" spans="1:11" x14ac:dyDescent="0.3">
      <c r="A156">
        <v>156</v>
      </c>
      <c r="B156" t="s">
        <v>498</v>
      </c>
      <c r="D156" t="s">
        <v>494</v>
      </c>
      <c r="E156" t="s">
        <v>328</v>
      </c>
      <c r="F156">
        <v>2758</v>
      </c>
      <c r="G156" t="s">
        <v>8</v>
      </c>
      <c r="I156" t="s">
        <v>770</v>
      </c>
      <c r="J156" t="str">
        <f t="shared" si="4"/>
        <v>Insert into SC_Matieres (ligne,typePresta,designation,categorie,fournisseur,unite,prix,detail,prixHorsTransport,Reference) values (156,'MATIERE','BASCULEUR ROTATIF INOX NAVE 80 L','CHASSES','SASKIT','pc',2758,'',null,'');</v>
      </c>
      <c r="K156" s="83">
        <f t="shared" si="5"/>
        <v>156</v>
      </c>
    </row>
    <row r="157" spans="1:11" x14ac:dyDescent="0.3">
      <c r="A157">
        <v>157</v>
      </c>
      <c r="B157" t="s">
        <v>499</v>
      </c>
      <c r="D157" t="s">
        <v>500</v>
      </c>
      <c r="E157" t="s">
        <v>388</v>
      </c>
      <c r="F157">
        <v>0.67459999999999998</v>
      </c>
      <c r="G157" t="s">
        <v>120</v>
      </c>
      <c r="H157" t="s">
        <v>389</v>
      </c>
      <c r="I157">
        <v>0.67459999999999998</v>
      </c>
      <c r="J157" t="str">
        <f t="shared" si="4"/>
        <v>Insert into SC_Matieres (ligne,typePresta,designation,categorie,fournisseur,unite,prix,detail,prixHorsTransport,Reference) values (157,'MATIERE','Géotextile 50 cm -100 m','GEOTEXTILE','PUM','m²',0.6746,'-',0.6746,'');</v>
      </c>
      <c r="K157" s="83">
        <f t="shared" si="5"/>
        <v>157</v>
      </c>
    </row>
    <row r="158" spans="1:11" x14ac:dyDescent="0.3">
      <c r="A158">
        <v>158</v>
      </c>
      <c r="B158" t="s">
        <v>501</v>
      </c>
      <c r="D158" t="s">
        <v>500</v>
      </c>
      <c r="E158" t="s">
        <v>388</v>
      </c>
      <c r="F158">
        <v>0.83</v>
      </c>
      <c r="G158" t="s">
        <v>120</v>
      </c>
      <c r="I158" t="s">
        <v>770</v>
      </c>
      <c r="J158" t="str">
        <f t="shared" si="4"/>
        <v>Insert into SC_Matieres (ligne,typePresta,designation,categorie,fournisseur,unite,prix,detail,prixHorsTransport,Reference) values (158,'MATIERE','Géotextile 150g/m² -  100 m','GEOTEXTILE','PUM','m²',0.83,'',null,'');</v>
      </c>
      <c r="K158" s="83">
        <f t="shared" si="5"/>
        <v>158</v>
      </c>
    </row>
    <row r="159" spans="1:11" x14ac:dyDescent="0.3">
      <c r="A159">
        <v>159</v>
      </c>
      <c r="B159" t="s">
        <v>502</v>
      </c>
      <c r="D159" t="s">
        <v>500</v>
      </c>
      <c r="E159" t="s">
        <v>388</v>
      </c>
      <c r="F159">
        <v>1.2863999999999998</v>
      </c>
      <c r="G159" t="s">
        <v>120</v>
      </c>
      <c r="H159" t="s">
        <v>389</v>
      </c>
      <c r="I159">
        <v>1.2863999999999998</v>
      </c>
      <c r="J159" t="str">
        <f t="shared" si="4"/>
        <v>Insert into SC_Matieres (ligne,typePresta,designation,categorie,fournisseur,unite,prix,detail,prixHorsTransport,Reference) values (159,'MATIERE','Géotextile 1m – 50m','GEOTEXTILE','PUM','m²',1.2864,'-',1.2864,'');</v>
      </c>
      <c r="K159" s="83">
        <f t="shared" si="5"/>
        <v>159</v>
      </c>
    </row>
    <row r="160" spans="1:11" x14ac:dyDescent="0.3">
      <c r="A160">
        <v>160</v>
      </c>
      <c r="B160" t="s">
        <v>503</v>
      </c>
      <c r="D160" t="s">
        <v>500</v>
      </c>
      <c r="E160" t="s">
        <v>388</v>
      </c>
      <c r="F160">
        <v>2.6439999999999997</v>
      </c>
      <c r="G160" t="s">
        <v>120</v>
      </c>
      <c r="H160" t="s">
        <v>389</v>
      </c>
      <c r="I160">
        <v>2.6439999999999997</v>
      </c>
      <c r="J160" t="str">
        <f t="shared" si="4"/>
        <v>Insert into SC_Matieres (ligne,typePresta,designation,categorie,fournisseur,unite,prix,detail,prixHorsTransport,Reference) values (160,'MATIERE','Géotextile 1m – 25m','GEOTEXTILE','PUM','m²',2.644,'-',2.644,'');</v>
      </c>
      <c r="K160" s="83">
        <f t="shared" si="5"/>
        <v>160</v>
      </c>
    </row>
    <row r="161" spans="1:11" x14ac:dyDescent="0.3">
      <c r="A161">
        <v>161</v>
      </c>
      <c r="B161" t="s">
        <v>504</v>
      </c>
      <c r="C161" t="s">
        <v>1035</v>
      </c>
      <c r="D161" t="s">
        <v>505</v>
      </c>
      <c r="E161" t="s">
        <v>328</v>
      </c>
      <c r="F161">
        <v>36.29</v>
      </c>
      <c r="G161" t="s">
        <v>8</v>
      </c>
      <c r="H161" t="s">
        <v>389</v>
      </c>
      <c r="I161" t="s">
        <v>770</v>
      </c>
      <c r="J161" t="str">
        <f t="shared" si="4"/>
        <v>Insert into SC_Matieres (ligne,typePresta,designation,categorie,fournisseur,unite,prix,detail,prixHorsTransport,Reference) values (161,'MATIERE','SCIE CLOCHE ¢ 60','Outillage','SASKIT','pc',36.29,'-',null,'MSCIE60');</v>
      </c>
      <c r="K161" s="83">
        <f t="shared" si="5"/>
        <v>161</v>
      </c>
    </row>
    <row r="162" spans="1:11" x14ac:dyDescent="0.3">
      <c r="A162">
        <v>162</v>
      </c>
      <c r="B162" t="s">
        <v>506</v>
      </c>
      <c r="C162" t="s">
        <v>1036</v>
      </c>
      <c r="D162" t="s">
        <v>505</v>
      </c>
      <c r="E162" t="s">
        <v>328</v>
      </c>
      <c r="F162">
        <v>37.409999999999997</v>
      </c>
      <c r="G162" t="s">
        <v>8</v>
      </c>
      <c r="H162" t="s">
        <v>389</v>
      </c>
      <c r="I162" t="s">
        <v>770</v>
      </c>
      <c r="J162" t="str">
        <f t="shared" si="4"/>
        <v>Insert into SC_Matieres (ligne,typePresta,designation,categorie,fournisseur,unite,prix,detail,prixHorsTransport,Reference) values (162,'MATIERE','SCIE CLOCHE ¢ 70','Outillage','SASKIT','pc',37.41,'-',null,'MSCIE70');</v>
      </c>
      <c r="K162" s="83">
        <f t="shared" si="5"/>
        <v>162</v>
      </c>
    </row>
    <row r="163" spans="1:11" x14ac:dyDescent="0.3">
      <c r="A163">
        <v>163</v>
      </c>
      <c r="B163" t="s">
        <v>507</v>
      </c>
      <c r="D163" t="s">
        <v>313</v>
      </c>
      <c r="E163" t="s">
        <v>508</v>
      </c>
      <c r="F163">
        <v>32.18</v>
      </c>
      <c r="G163" t="s">
        <v>8</v>
      </c>
      <c r="H163" t="s">
        <v>389</v>
      </c>
      <c r="I163">
        <v>32.18</v>
      </c>
      <c r="J163" t="str">
        <f t="shared" si="4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83">
        <f t="shared" si="5"/>
        <v>163</v>
      </c>
    </row>
    <row r="164" spans="1:11" x14ac:dyDescent="0.3">
      <c r="A164">
        <v>164</v>
      </c>
      <c r="B164" t="s">
        <v>509</v>
      </c>
      <c r="D164" t="s">
        <v>313</v>
      </c>
      <c r="E164" t="s">
        <v>508</v>
      </c>
      <c r="F164">
        <v>7.11</v>
      </c>
      <c r="G164" t="s">
        <v>8</v>
      </c>
      <c r="H164" t="s">
        <v>389</v>
      </c>
      <c r="I164">
        <v>7.11</v>
      </c>
      <c r="J164" t="str">
        <f t="shared" si="4"/>
        <v>Insert into SC_Matieres (ligne,typePresta,designation,categorie,fournisseur,unite,prix,detail,prixHorsTransport,Reference) values (164,'MATIERE','boite pluviale béton 25x25','PIGEON_MATERIAUX','PIGEON','pc',7.11,'-',7.11,'');</v>
      </c>
      <c r="K164" s="83">
        <f t="shared" si="5"/>
        <v>164</v>
      </c>
    </row>
    <row r="165" spans="1:11" x14ac:dyDescent="0.3">
      <c r="A165">
        <v>165</v>
      </c>
      <c r="B165" t="s">
        <v>363</v>
      </c>
      <c r="D165" t="s">
        <v>313</v>
      </c>
      <c r="E165" t="s">
        <v>508</v>
      </c>
      <c r="F165">
        <v>8.93</v>
      </c>
      <c r="G165" t="s">
        <v>8</v>
      </c>
      <c r="H165" t="s">
        <v>389</v>
      </c>
      <c r="I165" t="s">
        <v>770</v>
      </c>
      <c r="J165" t="str">
        <f t="shared" si="4"/>
        <v>Insert into SC_Matieres (ligne,typePresta,designation,categorie,fournisseur,unite,prix,detail,prixHorsTransport,Reference) values (165,'MATIERE','rehausse béton 25 x 25','PIGEON_MATERIAUX','PIGEON','pc',8.93,'-',null,'');</v>
      </c>
      <c r="K165" s="83">
        <f t="shared" si="5"/>
        <v>165</v>
      </c>
    </row>
    <row r="166" spans="1:11" x14ac:dyDescent="0.3">
      <c r="A166">
        <v>166</v>
      </c>
      <c r="B166" t="s">
        <v>362</v>
      </c>
      <c r="D166" t="s">
        <v>313</v>
      </c>
      <c r="E166" t="s">
        <v>508</v>
      </c>
      <c r="F166">
        <v>3.13</v>
      </c>
      <c r="G166" t="s">
        <v>8</v>
      </c>
      <c r="H166" t="s">
        <v>389</v>
      </c>
      <c r="I166">
        <v>3.13</v>
      </c>
      <c r="J166" t="str">
        <f t="shared" si="4"/>
        <v>Insert into SC_Matieres (ligne,typePresta,designation,categorie,fournisseur,unite,prix,detail,prixHorsTransport,Reference) values (166,'MATIERE','Couvercle 25/25','PIGEON_MATERIAUX','PIGEON','pc',3.13,'-',3.13,'');</v>
      </c>
      <c r="K166" s="83">
        <f t="shared" si="5"/>
        <v>166</v>
      </c>
    </row>
    <row r="167" spans="1:11" x14ac:dyDescent="0.3">
      <c r="A167">
        <v>167</v>
      </c>
      <c r="B167" t="s">
        <v>510</v>
      </c>
      <c r="D167" t="s">
        <v>313</v>
      </c>
      <c r="E167" t="s">
        <v>508</v>
      </c>
      <c r="F167">
        <v>4.415</v>
      </c>
      <c r="G167" t="s">
        <v>47</v>
      </c>
      <c r="H167" t="s">
        <v>389</v>
      </c>
      <c r="I167">
        <v>4.415</v>
      </c>
      <c r="J167" t="str">
        <f t="shared" si="4"/>
        <v>Insert into SC_Matieres (ligne,typePresta,designation,categorie,fournisseur,unite,prix,detail,prixHorsTransport,Reference) values (167,'MATIERE','Plaque cloture béton h25','PIGEON_MATERIAUX','PIGEON','ml',4.415,'-',4.415,'');</v>
      </c>
      <c r="K167" s="83">
        <f t="shared" si="5"/>
        <v>167</v>
      </c>
    </row>
    <row r="168" spans="1:11" x14ac:dyDescent="0.3">
      <c r="A168">
        <v>168</v>
      </c>
      <c r="B168" t="s">
        <v>314</v>
      </c>
      <c r="D168" t="s">
        <v>313</v>
      </c>
      <c r="E168" t="s">
        <v>508</v>
      </c>
      <c r="F168">
        <v>6.74</v>
      </c>
      <c r="G168" t="s">
        <v>47</v>
      </c>
      <c r="H168" t="s">
        <v>389</v>
      </c>
      <c r="I168">
        <v>6.74</v>
      </c>
      <c r="J168" t="str">
        <f t="shared" si="4"/>
        <v>Insert into SC_Matieres (ligne,typePresta,designation,categorie,fournisseur,unite,prix,detail,prixHorsTransport,Reference) values (168,'MATIERE',' Plaque cloture béton h50','PIGEON_MATERIAUX','PIGEON','ml',6.74,'-',6.74,'');</v>
      </c>
      <c r="K168" s="83">
        <f t="shared" si="5"/>
        <v>168</v>
      </c>
    </row>
    <row r="169" spans="1:11" x14ac:dyDescent="0.3">
      <c r="A169">
        <v>169</v>
      </c>
      <c r="B169" t="s">
        <v>772</v>
      </c>
      <c r="D169" t="s">
        <v>313</v>
      </c>
      <c r="E169" t="s">
        <v>508</v>
      </c>
      <c r="F169">
        <v>7.93</v>
      </c>
      <c r="G169" t="s">
        <v>8</v>
      </c>
      <c r="H169" t="s">
        <v>389</v>
      </c>
      <c r="I169">
        <v>7.93</v>
      </c>
      <c r="J169" t="str">
        <f t="shared" si="4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83">
        <f t="shared" si="5"/>
        <v>169</v>
      </c>
    </row>
    <row r="170" spans="1:11" x14ac:dyDescent="0.3">
      <c r="A170">
        <v>170</v>
      </c>
      <c r="B170" t="s">
        <v>511</v>
      </c>
      <c r="D170" t="s">
        <v>313</v>
      </c>
      <c r="E170" t="s">
        <v>508</v>
      </c>
      <c r="F170">
        <v>6</v>
      </c>
      <c r="G170" t="s">
        <v>47</v>
      </c>
      <c r="I170" t="s">
        <v>770</v>
      </c>
      <c r="J170" t="str">
        <f t="shared" si="4"/>
        <v>Insert into SC_Matieres (ligne,typePresta,designation,categorie,fournisseur,unite,prix,detail,prixHorsTransport,Reference) values (170,'MATIERE','Ecolat h 14 cm L 25 m + piquets','PIGEON_MATERIAUX','PIGEON','ml',6,'',null,'');</v>
      </c>
      <c r="K170" s="83">
        <f t="shared" si="5"/>
        <v>170</v>
      </c>
    </row>
    <row r="171" spans="1:11" x14ac:dyDescent="0.3">
      <c r="A171">
        <v>171</v>
      </c>
      <c r="B171" t="s">
        <v>773</v>
      </c>
      <c r="D171" t="s">
        <v>313</v>
      </c>
      <c r="E171" t="s">
        <v>508</v>
      </c>
      <c r="F171">
        <v>7.52</v>
      </c>
      <c r="G171" t="s">
        <v>8</v>
      </c>
      <c r="H171" t="s">
        <v>389</v>
      </c>
      <c r="I171">
        <v>7.52</v>
      </c>
      <c r="J171" t="str">
        <f t="shared" si="4"/>
        <v>Insert into SC_Matieres (ligne,typePresta,designation,categorie,fournisseur,unite,prix,detail,prixHorsTransport,Reference) values (171,'MATIERE','Mortier prêt à l\'emploi','PIGEON_MATERIAUX','PIGEON','pc',7.52,'-',7.52,'');</v>
      </c>
      <c r="K171" s="83">
        <f t="shared" si="5"/>
        <v>171</v>
      </c>
    </row>
    <row r="172" spans="1:11" x14ac:dyDescent="0.3">
      <c r="A172">
        <v>172</v>
      </c>
      <c r="B172" t="s">
        <v>512</v>
      </c>
      <c r="D172" t="s">
        <v>278</v>
      </c>
      <c r="E172" t="s">
        <v>513</v>
      </c>
      <c r="F172">
        <v>1.65</v>
      </c>
      <c r="G172" t="s">
        <v>8</v>
      </c>
      <c r="H172" t="s">
        <v>514</v>
      </c>
      <c r="I172" t="s">
        <v>770</v>
      </c>
      <c r="J172" t="str">
        <f t="shared" si="4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83">
        <f t="shared" si="5"/>
        <v>172</v>
      </c>
    </row>
    <row r="173" spans="1:11" x14ac:dyDescent="0.3">
      <c r="A173">
        <v>173</v>
      </c>
      <c r="B173" t="s">
        <v>515</v>
      </c>
      <c r="D173" t="s">
        <v>278</v>
      </c>
      <c r="E173" t="s">
        <v>513</v>
      </c>
      <c r="F173">
        <v>1.65</v>
      </c>
      <c r="G173" t="s">
        <v>8</v>
      </c>
      <c r="H173" t="s">
        <v>516</v>
      </c>
      <c r="I173" t="s">
        <v>770</v>
      </c>
      <c r="J173" t="str">
        <f t="shared" si="4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83">
        <f t="shared" si="5"/>
        <v>173</v>
      </c>
    </row>
    <row r="174" spans="1:11" x14ac:dyDescent="0.3">
      <c r="A174">
        <v>174</v>
      </c>
      <c r="B174" t="s">
        <v>356</v>
      </c>
      <c r="D174" t="s">
        <v>278</v>
      </c>
      <c r="E174" t="s">
        <v>513</v>
      </c>
      <c r="F174">
        <v>1.65</v>
      </c>
      <c r="G174" t="s">
        <v>8</v>
      </c>
      <c r="H174" t="s">
        <v>517</v>
      </c>
      <c r="I174" t="s">
        <v>770</v>
      </c>
      <c r="J174" t="str">
        <f t="shared" si="4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83">
        <f t="shared" si="5"/>
        <v>174</v>
      </c>
    </row>
    <row r="175" spans="1:11" x14ac:dyDescent="0.3">
      <c r="A175">
        <v>175</v>
      </c>
      <c r="B175" t="s">
        <v>518</v>
      </c>
      <c r="D175" t="s">
        <v>278</v>
      </c>
      <c r="E175" t="s">
        <v>513</v>
      </c>
      <c r="F175">
        <v>1.65</v>
      </c>
      <c r="G175" t="s">
        <v>8</v>
      </c>
      <c r="H175" t="s">
        <v>519</v>
      </c>
      <c r="I175" t="s">
        <v>770</v>
      </c>
      <c r="J175" t="str">
        <f t="shared" si="4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83">
        <f t="shared" si="5"/>
        <v>175</v>
      </c>
    </row>
    <row r="176" spans="1:11" x14ac:dyDescent="0.3">
      <c r="A176">
        <v>176</v>
      </c>
      <c r="B176" t="s">
        <v>520</v>
      </c>
      <c r="D176" t="s">
        <v>278</v>
      </c>
      <c r="E176" t="s">
        <v>513</v>
      </c>
      <c r="F176">
        <v>1.65</v>
      </c>
      <c r="G176" t="s">
        <v>8</v>
      </c>
      <c r="H176" t="s">
        <v>521</v>
      </c>
      <c r="I176" t="s">
        <v>770</v>
      </c>
      <c r="J176" t="str">
        <f t="shared" si="4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83">
        <f t="shared" si="5"/>
        <v>176</v>
      </c>
    </row>
    <row r="177" spans="1:11" x14ac:dyDescent="0.3">
      <c r="A177">
        <v>177</v>
      </c>
      <c r="B177" t="s">
        <v>522</v>
      </c>
      <c r="D177" t="s">
        <v>278</v>
      </c>
      <c r="E177" t="s">
        <v>513</v>
      </c>
      <c r="F177">
        <v>1.65</v>
      </c>
      <c r="G177" t="s">
        <v>8</v>
      </c>
      <c r="H177" t="s">
        <v>523</v>
      </c>
      <c r="I177" t="s">
        <v>770</v>
      </c>
      <c r="J177" t="str">
        <f t="shared" si="4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83">
        <f t="shared" si="5"/>
        <v>177</v>
      </c>
    </row>
    <row r="178" spans="1:11" x14ac:dyDescent="0.3">
      <c r="A178">
        <v>178</v>
      </c>
      <c r="B178" t="s">
        <v>357</v>
      </c>
      <c r="D178" t="s">
        <v>278</v>
      </c>
      <c r="E178" t="s">
        <v>513</v>
      </c>
      <c r="F178">
        <v>1.65</v>
      </c>
      <c r="G178" t="s">
        <v>8</v>
      </c>
      <c r="H178" t="s">
        <v>524</v>
      </c>
      <c r="I178" t="s">
        <v>770</v>
      </c>
      <c r="J178" t="str">
        <f t="shared" si="4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83">
        <f t="shared" si="5"/>
        <v>178</v>
      </c>
    </row>
    <row r="179" spans="1:11" x14ac:dyDescent="0.3">
      <c r="A179">
        <v>179</v>
      </c>
      <c r="B179" t="s">
        <v>525</v>
      </c>
      <c r="D179" t="s">
        <v>278</v>
      </c>
      <c r="E179" t="s">
        <v>513</v>
      </c>
      <c r="F179">
        <v>1.65</v>
      </c>
      <c r="G179" t="s">
        <v>8</v>
      </c>
      <c r="H179" t="s">
        <v>526</v>
      </c>
      <c r="I179" t="s">
        <v>770</v>
      </c>
      <c r="J179" t="str">
        <f t="shared" si="4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83">
        <f t="shared" si="5"/>
        <v>179</v>
      </c>
    </row>
    <row r="180" spans="1:11" x14ac:dyDescent="0.3">
      <c r="A180">
        <v>180</v>
      </c>
      <c r="B180" t="s">
        <v>279</v>
      </c>
      <c r="D180" t="s">
        <v>278</v>
      </c>
      <c r="E180" t="s">
        <v>513</v>
      </c>
      <c r="F180">
        <v>1.65</v>
      </c>
      <c r="G180" t="s">
        <v>8</v>
      </c>
      <c r="H180" t="s">
        <v>527</v>
      </c>
      <c r="I180" t="s">
        <v>770</v>
      </c>
      <c r="J180" t="str">
        <f t="shared" si="4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83">
        <f t="shared" si="5"/>
        <v>180</v>
      </c>
    </row>
    <row r="181" spans="1:11" x14ac:dyDescent="0.3">
      <c r="A181">
        <v>181</v>
      </c>
      <c r="B181" t="s">
        <v>528</v>
      </c>
      <c r="D181" t="s">
        <v>278</v>
      </c>
      <c r="E181" t="s">
        <v>513</v>
      </c>
      <c r="F181">
        <v>1.65</v>
      </c>
      <c r="G181" t="s">
        <v>8</v>
      </c>
      <c r="H181" t="s">
        <v>529</v>
      </c>
      <c r="I181" t="s">
        <v>770</v>
      </c>
      <c r="J181" t="str">
        <f t="shared" ref="J181:J244" si="6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83">
        <f t="shared" si="5"/>
        <v>181</v>
      </c>
    </row>
    <row r="182" spans="1:11" x14ac:dyDescent="0.3">
      <c r="A182">
        <v>182</v>
      </c>
      <c r="B182" t="s">
        <v>358</v>
      </c>
      <c r="D182" t="s">
        <v>278</v>
      </c>
      <c r="E182" t="s">
        <v>513</v>
      </c>
      <c r="F182">
        <v>1.65</v>
      </c>
      <c r="G182" t="s">
        <v>8</v>
      </c>
      <c r="H182" t="s">
        <v>530</v>
      </c>
      <c r="I182" t="s">
        <v>770</v>
      </c>
      <c r="J182" t="str">
        <f t="shared" si="6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83">
        <f t="shared" ref="K182:K245" si="7">A182</f>
        <v>182</v>
      </c>
    </row>
    <row r="183" spans="1:11" x14ac:dyDescent="0.3">
      <c r="A183">
        <v>183</v>
      </c>
      <c r="B183" t="s">
        <v>531</v>
      </c>
      <c r="D183" t="s">
        <v>278</v>
      </c>
      <c r="E183" t="s">
        <v>513</v>
      </c>
      <c r="F183">
        <v>1.65</v>
      </c>
      <c r="G183" t="s">
        <v>8</v>
      </c>
      <c r="H183" t="s">
        <v>532</v>
      </c>
      <c r="I183" t="s">
        <v>770</v>
      </c>
      <c r="J183" t="str">
        <f t="shared" si="6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83">
        <f t="shared" si="7"/>
        <v>183</v>
      </c>
    </row>
    <row r="184" spans="1:11" x14ac:dyDescent="0.3">
      <c r="A184">
        <v>184</v>
      </c>
      <c r="B184" t="s">
        <v>533</v>
      </c>
      <c r="D184" t="s">
        <v>278</v>
      </c>
      <c r="E184" t="s">
        <v>513</v>
      </c>
      <c r="F184">
        <v>1.65</v>
      </c>
      <c r="G184" t="s">
        <v>8</v>
      </c>
      <c r="H184" t="s">
        <v>534</v>
      </c>
      <c r="I184" t="s">
        <v>770</v>
      </c>
      <c r="J184" t="str">
        <f t="shared" si="6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83">
        <f t="shared" si="7"/>
        <v>184</v>
      </c>
    </row>
    <row r="185" spans="1:11" x14ac:dyDescent="0.3">
      <c r="A185">
        <v>185</v>
      </c>
      <c r="B185" t="s">
        <v>360</v>
      </c>
      <c r="D185" t="s">
        <v>278</v>
      </c>
      <c r="E185" t="s">
        <v>513</v>
      </c>
      <c r="F185">
        <v>1.65</v>
      </c>
      <c r="G185" t="s">
        <v>8</v>
      </c>
      <c r="H185" t="s">
        <v>535</v>
      </c>
      <c r="I185" t="s">
        <v>770</v>
      </c>
      <c r="J185" t="str">
        <f t="shared" si="6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83">
        <f t="shared" si="7"/>
        <v>185</v>
      </c>
    </row>
    <row r="186" spans="1:11" x14ac:dyDescent="0.3">
      <c r="A186">
        <v>186</v>
      </c>
      <c r="B186" t="s">
        <v>536</v>
      </c>
      <c r="D186" t="s">
        <v>278</v>
      </c>
      <c r="E186" t="s">
        <v>513</v>
      </c>
      <c r="F186">
        <v>1.65</v>
      </c>
      <c r="G186" t="s">
        <v>8</v>
      </c>
      <c r="H186" t="s">
        <v>537</v>
      </c>
      <c r="I186" t="s">
        <v>770</v>
      </c>
      <c r="J186" t="str">
        <f t="shared" si="6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83">
        <f t="shared" si="7"/>
        <v>186</v>
      </c>
    </row>
    <row r="187" spans="1:11" x14ac:dyDescent="0.3">
      <c r="A187">
        <v>187</v>
      </c>
      <c r="B187" t="s">
        <v>538</v>
      </c>
      <c r="D187" t="s">
        <v>278</v>
      </c>
      <c r="E187" t="s">
        <v>513</v>
      </c>
      <c r="F187">
        <v>1.65</v>
      </c>
      <c r="G187" t="s">
        <v>8</v>
      </c>
      <c r="H187" t="s">
        <v>539</v>
      </c>
      <c r="I187" t="s">
        <v>770</v>
      </c>
      <c r="J187" t="str">
        <f t="shared" si="6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83">
        <f t="shared" si="7"/>
        <v>187</v>
      </c>
    </row>
    <row r="188" spans="1:11" x14ac:dyDescent="0.3">
      <c r="A188">
        <v>188</v>
      </c>
      <c r="B188" t="s">
        <v>359</v>
      </c>
      <c r="D188" t="s">
        <v>278</v>
      </c>
      <c r="E188" t="s">
        <v>513</v>
      </c>
      <c r="F188">
        <v>1.65</v>
      </c>
      <c r="G188" t="s">
        <v>8</v>
      </c>
      <c r="H188" t="s">
        <v>540</v>
      </c>
      <c r="I188" t="s">
        <v>770</v>
      </c>
      <c r="J188" t="str">
        <f t="shared" si="6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83">
        <f t="shared" si="7"/>
        <v>188</v>
      </c>
    </row>
    <row r="189" spans="1:11" x14ac:dyDescent="0.3">
      <c r="A189">
        <v>189</v>
      </c>
      <c r="B189" t="s">
        <v>541</v>
      </c>
      <c r="D189" t="s">
        <v>278</v>
      </c>
      <c r="E189" t="s">
        <v>513</v>
      </c>
      <c r="F189">
        <v>1.65</v>
      </c>
      <c r="G189" t="s">
        <v>8</v>
      </c>
      <c r="H189" t="s">
        <v>542</v>
      </c>
      <c r="I189" t="s">
        <v>770</v>
      </c>
      <c r="J189" t="str">
        <f t="shared" si="6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83">
        <f t="shared" si="7"/>
        <v>189</v>
      </c>
    </row>
    <row r="190" spans="1:11" x14ac:dyDescent="0.3">
      <c r="A190">
        <v>190</v>
      </c>
      <c r="B190" t="s">
        <v>543</v>
      </c>
      <c r="D190" t="s">
        <v>278</v>
      </c>
      <c r="E190" t="s">
        <v>513</v>
      </c>
      <c r="F190">
        <v>1.65</v>
      </c>
      <c r="G190" t="s">
        <v>8</v>
      </c>
      <c r="H190" t="s">
        <v>544</v>
      </c>
      <c r="I190" t="s">
        <v>770</v>
      </c>
      <c r="J190" t="str">
        <f t="shared" si="6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83">
        <f t="shared" si="7"/>
        <v>190</v>
      </c>
    </row>
    <row r="191" spans="1:11" x14ac:dyDescent="0.3">
      <c r="A191">
        <v>191</v>
      </c>
      <c r="B191" t="s">
        <v>545</v>
      </c>
      <c r="D191" t="s">
        <v>278</v>
      </c>
      <c r="E191" t="s">
        <v>513</v>
      </c>
      <c r="F191">
        <v>1.65</v>
      </c>
      <c r="G191" t="s">
        <v>8</v>
      </c>
      <c r="H191" t="s">
        <v>546</v>
      </c>
      <c r="I191" t="s">
        <v>770</v>
      </c>
      <c r="J191" t="str">
        <f t="shared" si="6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83">
        <f t="shared" si="7"/>
        <v>191</v>
      </c>
    </row>
    <row r="192" spans="1:11" x14ac:dyDescent="0.3">
      <c r="A192">
        <v>192</v>
      </c>
      <c r="B192" t="s">
        <v>547</v>
      </c>
      <c r="D192" t="s">
        <v>278</v>
      </c>
      <c r="E192" t="s">
        <v>513</v>
      </c>
      <c r="F192">
        <v>1.65</v>
      </c>
      <c r="G192" t="s">
        <v>8</v>
      </c>
      <c r="H192" t="s">
        <v>548</v>
      </c>
      <c r="I192" t="s">
        <v>770</v>
      </c>
      <c r="J192" t="str">
        <f t="shared" si="6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83">
        <f t="shared" si="7"/>
        <v>192</v>
      </c>
    </row>
    <row r="193" spans="1:11" x14ac:dyDescent="0.3">
      <c r="A193">
        <v>193</v>
      </c>
      <c r="B193" t="s">
        <v>549</v>
      </c>
      <c r="D193" t="s">
        <v>278</v>
      </c>
      <c r="E193" t="s">
        <v>513</v>
      </c>
      <c r="F193">
        <v>1.65</v>
      </c>
      <c r="G193" t="s">
        <v>8</v>
      </c>
      <c r="H193" t="s">
        <v>550</v>
      </c>
      <c r="I193" t="s">
        <v>770</v>
      </c>
      <c r="J193" t="str">
        <f t="shared" si="6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83">
        <f t="shared" si="7"/>
        <v>193</v>
      </c>
    </row>
    <row r="194" spans="1:11" x14ac:dyDescent="0.3">
      <c r="A194">
        <v>194</v>
      </c>
      <c r="B194" t="s">
        <v>551</v>
      </c>
      <c r="D194" t="s">
        <v>278</v>
      </c>
      <c r="E194" t="s">
        <v>513</v>
      </c>
      <c r="F194">
        <v>4.9000000000000004</v>
      </c>
      <c r="G194" t="s">
        <v>8</v>
      </c>
      <c r="H194" t="s">
        <v>552</v>
      </c>
      <c r="I194" t="s">
        <v>770</v>
      </c>
      <c r="J194" t="str">
        <f t="shared" si="6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83">
        <f t="shared" si="7"/>
        <v>194</v>
      </c>
    </row>
    <row r="195" spans="1:11" x14ac:dyDescent="0.3">
      <c r="A195">
        <v>195</v>
      </c>
      <c r="B195" t="s">
        <v>553</v>
      </c>
      <c r="D195" t="s">
        <v>278</v>
      </c>
      <c r="E195" t="s">
        <v>513</v>
      </c>
      <c r="F195">
        <v>2.1</v>
      </c>
      <c r="G195" t="s">
        <v>8</v>
      </c>
      <c r="H195" t="s">
        <v>554</v>
      </c>
      <c r="I195" t="s">
        <v>770</v>
      </c>
      <c r="J195" t="str">
        <f t="shared" si="6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83">
        <f t="shared" si="7"/>
        <v>195</v>
      </c>
    </row>
    <row r="196" spans="1:11" x14ac:dyDescent="0.3">
      <c r="A196">
        <v>196</v>
      </c>
      <c r="B196" t="s">
        <v>555</v>
      </c>
      <c r="D196" t="s">
        <v>278</v>
      </c>
      <c r="E196" t="s">
        <v>513</v>
      </c>
      <c r="F196">
        <v>4.9000000000000004</v>
      </c>
      <c r="G196" t="s">
        <v>8</v>
      </c>
      <c r="H196" t="s">
        <v>556</v>
      </c>
      <c r="I196" t="s">
        <v>770</v>
      </c>
      <c r="J196" t="str">
        <f t="shared" si="6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83">
        <f t="shared" si="7"/>
        <v>196</v>
      </c>
    </row>
    <row r="197" spans="1:11" x14ac:dyDescent="0.3">
      <c r="A197">
        <v>197</v>
      </c>
      <c r="B197" t="s">
        <v>557</v>
      </c>
      <c r="D197" t="s">
        <v>278</v>
      </c>
      <c r="E197" t="s">
        <v>513</v>
      </c>
      <c r="F197">
        <v>1.65</v>
      </c>
      <c r="G197" t="s">
        <v>8</v>
      </c>
      <c r="H197" t="s">
        <v>558</v>
      </c>
      <c r="I197" t="s">
        <v>770</v>
      </c>
      <c r="J197" t="str">
        <f t="shared" si="6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83">
        <f t="shared" si="7"/>
        <v>197</v>
      </c>
    </row>
    <row r="198" spans="1:11" x14ac:dyDescent="0.3">
      <c r="A198">
        <v>198</v>
      </c>
      <c r="B198" t="s">
        <v>559</v>
      </c>
      <c r="D198" t="s">
        <v>278</v>
      </c>
      <c r="E198" t="s">
        <v>513</v>
      </c>
      <c r="F198">
        <v>1.65</v>
      </c>
      <c r="G198" t="s">
        <v>8</v>
      </c>
      <c r="H198" t="s">
        <v>560</v>
      </c>
      <c r="I198" t="s">
        <v>770</v>
      </c>
      <c r="J198" t="str">
        <f t="shared" si="6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83">
        <f t="shared" si="7"/>
        <v>198</v>
      </c>
    </row>
    <row r="199" spans="1:11" x14ac:dyDescent="0.3">
      <c r="A199">
        <v>199</v>
      </c>
      <c r="B199" t="s">
        <v>361</v>
      </c>
      <c r="D199" t="s">
        <v>278</v>
      </c>
      <c r="E199" t="s">
        <v>513</v>
      </c>
      <c r="F199">
        <v>1.65</v>
      </c>
      <c r="G199" t="s">
        <v>8</v>
      </c>
      <c r="H199" t="s">
        <v>561</v>
      </c>
      <c r="I199" t="s">
        <v>770</v>
      </c>
      <c r="J199" t="str">
        <f t="shared" si="6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83">
        <f t="shared" si="7"/>
        <v>199</v>
      </c>
    </row>
    <row r="200" spans="1:11" x14ac:dyDescent="0.3">
      <c r="A200">
        <v>200</v>
      </c>
      <c r="B200" t="s">
        <v>562</v>
      </c>
      <c r="D200" t="s">
        <v>278</v>
      </c>
      <c r="E200" t="s">
        <v>513</v>
      </c>
      <c r="F200">
        <v>1.65</v>
      </c>
      <c r="G200" t="s">
        <v>8</v>
      </c>
      <c r="H200" t="s">
        <v>563</v>
      </c>
      <c r="I200" t="s">
        <v>770</v>
      </c>
      <c r="J200" t="str">
        <f t="shared" si="6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83">
        <f t="shared" si="7"/>
        <v>200</v>
      </c>
    </row>
    <row r="201" spans="1:11" x14ac:dyDescent="0.3">
      <c r="A201">
        <v>201</v>
      </c>
      <c r="B201" t="s">
        <v>564</v>
      </c>
      <c r="D201" t="s">
        <v>278</v>
      </c>
      <c r="E201" t="s">
        <v>513</v>
      </c>
      <c r="F201">
        <v>1.65</v>
      </c>
      <c r="G201" t="s">
        <v>8</v>
      </c>
      <c r="H201" t="s">
        <v>563</v>
      </c>
      <c r="I201" t="s">
        <v>770</v>
      </c>
      <c r="J201" t="str">
        <f t="shared" si="6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83">
        <f t="shared" si="7"/>
        <v>201</v>
      </c>
    </row>
    <row r="202" spans="1:11" x14ac:dyDescent="0.3">
      <c r="A202">
        <v>202</v>
      </c>
      <c r="B202" t="s">
        <v>565</v>
      </c>
      <c r="D202" t="s">
        <v>566</v>
      </c>
      <c r="E202" t="s">
        <v>513</v>
      </c>
      <c r="F202">
        <v>2.8</v>
      </c>
      <c r="G202" t="s">
        <v>8</v>
      </c>
      <c r="H202" t="s">
        <v>567</v>
      </c>
      <c r="I202" t="s">
        <v>770</v>
      </c>
      <c r="J202" t="str">
        <f t="shared" si="6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83">
        <f t="shared" si="7"/>
        <v>202</v>
      </c>
    </row>
    <row r="203" spans="1:11" x14ac:dyDescent="0.3">
      <c r="A203">
        <v>203</v>
      </c>
      <c r="B203" t="s">
        <v>568</v>
      </c>
      <c r="D203" t="s">
        <v>566</v>
      </c>
      <c r="E203" t="s">
        <v>513</v>
      </c>
      <c r="F203">
        <v>3.85</v>
      </c>
      <c r="G203" t="s">
        <v>8</v>
      </c>
      <c r="H203" t="s">
        <v>569</v>
      </c>
      <c r="I203" t="s">
        <v>770</v>
      </c>
      <c r="J203" t="str">
        <f t="shared" si="6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83">
        <f t="shared" si="7"/>
        <v>203</v>
      </c>
    </row>
    <row r="204" spans="1:11" x14ac:dyDescent="0.3">
      <c r="A204">
        <v>204</v>
      </c>
      <c r="B204" t="s">
        <v>570</v>
      </c>
      <c r="D204" t="s">
        <v>566</v>
      </c>
      <c r="E204" t="s">
        <v>513</v>
      </c>
      <c r="F204">
        <v>2.8</v>
      </c>
      <c r="G204" t="s">
        <v>8</v>
      </c>
      <c r="H204" t="s">
        <v>571</v>
      </c>
      <c r="I204" t="s">
        <v>770</v>
      </c>
      <c r="J204" t="str">
        <f t="shared" si="6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83">
        <f t="shared" si="7"/>
        <v>204</v>
      </c>
    </row>
    <row r="205" spans="1:11" x14ac:dyDescent="0.3">
      <c r="A205">
        <v>205</v>
      </c>
      <c r="B205" t="s">
        <v>572</v>
      </c>
      <c r="D205" t="s">
        <v>566</v>
      </c>
      <c r="E205" t="s">
        <v>513</v>
      </c>
      <c r="F205">
        <v>2.8</v>
      </c>
      <c r="G205" t="s">
        <v>8</v>
      </c>
      <c r="H205" t="s">
        <v>573</v>
      </c>
      <c r="I205" t="s">
        <v>770</v>
      </c>
      <c r="J205" t="str">
        <f t="shared" si="6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83">
        <f t="shared" si="7"/>
        <v>205</v>
      </c>
    </row>
    <row r="206" spans="1:11" x14ac:dyDescent="0.3">
      <c r="A206">
        <v>206</v>
      </c>
      <c r="B206" t="s">
        <v>574</v>
      </c>
      <c r="D206" t="s">
        <v>566</v>
      </c>
      <c r="E206" t="s">
        <v>513</v>
      </c>
      <c r="F206">
        <v>2.8</v>
      </c>
      <c r="G206" t="s">
        <v>8</v>
      </c>
      <c r="H206" t="s">
        <v>575</v>
      </c>
      <c r="I206" t="s">
        <v>770</v>
      </c>
      <c r="J206" t="str">
        <f t="shared" si="6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83">
        <f t="shared" si="7"/>
        <v>206</v>
      </c>
    </row>
    <row r="207" spans="1:11" x14ac:dyDescent="0.3">
      <c r="A207">
        <v>207</v>
      </c>
      <c r="B207" t="s">
        <v>576</v>
      </c>
      <c r="D207" t="s">
        <v>566</v>
      </c>
      <c r="E207" t="s">
        <v>513</v>
      </c>
      <c r="F207">
        <v>2.8</v>
      </c>
      <c r="G207" t="s">
        <v>8</v>
      </c>
      <c r="H207" t="s">
        <v>577</v>
      </c>
      <c r="I207" t="s">
        <v>770</v>
      </c>
      <c r="J207" t="str">
        <f t="shared" si="6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83">
        <f t="shared" si="7"/>
        <v>207</v>
      </c>
    </row>
    <row r="208" spans="1:11" x14ac:dyDescent="0.3">
      <c r="A208">
        <v>208</v>
      </c>
      <c r="B208" t="s">
        <v>578</v>
      </c>
      <c r="D208" t="s">
        <v>566</v>
      </c>
      <c r="E208" t="s">
        <v>513</v>
      </c>
      <c r="F208">
        <v>2.8</v>
      </c>
      <c r="G208" t="s">
        <v>8</v>
      </c>
      <c r="H208" t="s">
        <v>579</v>
      </c>
      <c r="I208" t="s">
        <v>770</v>
      </c>
      <c r="J208" t="str">
        <f t="shared" si="6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83">
        <f t="shared" si="7"/>
        <v>208</v>
      </c>
    </row>
    <row r="209" spans="1:11" x14ac:dyDescent="0.3">
      <c r="A209">
        <v>209</v>
      </c>
      <c r="B209" t="s">
        <v>580</v>
      </c>
      <c r="D209" t="s">
        <v>566</v>
      </c>
      <c r="E209" t="s">
        <v>513</v>
      </c>
      <c r="F209">
        <v>2.8</v>
      </c>
      <c r="G209" t="s">
        <v>8</v>
      </c>
      <c r="H209" t="s">
        <v>581</v>
      </c>
      <c r="I209" t="s">
        <v>770</v>
      </c>
      <c r="J209" t="str">
        <f t="shared" si="6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83">
        <f t="shared" si="7"/>
        <v>209</v>
      </c>
    </row>
    <row r="210" spans="1:11" x14ac:dyDescent="0.3">
      <c r="A210">
        <v>210</v>
      </c>
      <c r="B210" t="s">
        <v>582</v>
      </c>
      <c r="D210" t="s">
        <v>566</v>
      </c>
      <c r="E210" t="s">
        <v>513</v>
      </c>
      <c r="F210">
        <v>3.15</v>
      </c>
      <c r="G210" t="s">
        <v>8</v>
      </c>
      <c r="H210" t="s">
        <v>583</v>
      </c>
      <c r="I210" t="s">
        <v>770</v>
      </c>
      <c r="J210" t="str">
        <f t="shared" si="6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83">
        <f t="shared" si="7"/>
        <v>210</v>
      </c>
    </row>
    <row r="211" spans="1:11" x14ac:dyDescent="0.3">
      <c r="A211">
        <v>211</v>
      </c>
      <c r="B211" t="s">
        <v>584</v>
      </c>
      <c r="D211" t="s">
        <v>566</v>
      </c>
      <c r="E211" t="s">
        <v>513</v>
      </c>
      <c r="F211">
        <v>2.8</v>
      </c>
      <c r="G211" t="s">
        <v>8</v>
      </c>
      <c r="H211" t="s">
        <v>585</v>
      </c>
      <c r="I211" t="s">
        <v>770</v>
      </c>
      <c r="J211" t="str">
        <f t="shared" si="6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83">
        <f t="shared" si="7"/>
        <v>211</v>
      </c>
    </row>
    <row r="212" spans="1:11" x14ac:dyDescent="0.3">
      <c r="A212">
        <v>212</v>
      </c>
      <c r="B212" t="s">
        <v>586</v>
      </c>
      <c r="D212" t="s">
        <v>566</v>
      </c>
      <c r="E212" t="s">
        <v>513</v>
      </c>
      <c r="F212">
        <v>3.5</v>
      </c>
      <c r="G212" t="s">
        <v>8</v>
      </c>
      <c r="H212" t="s">
        <v>587</v>
      </c>
      <c r="I212" t="s">
        <v>770</v>
      </c>
      <c r="J212" t="str">
        <f t="shared" si="6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83">
        <f t="shared" si="7"/>
        <v>212</v>
      </c>
    </row>
    <row r="213" spans="1:11" x14ac:dyDescent="0.3">
      <c r="A213">
        <v>213</v>
      </c>
      <c r="B213" t="s">
        <v>588</v>
      </c>
      <c r="D213" t="s">
        <v>566</v>
      </c>
      <c r="E213" t="s">
        <v>513</v>
      </c>
      <c r="F213">
        <v>14</v>
      </c>
      <c r="G213" t="s">
        <v>8</v>
      </c>
      <c r="H213" t="s">
        <v>589</v>
      </c>
      <c r="I213" t="s">
        <v>770</v>
      </c>
      <c r="J213" t="str">
        <f t="shared" si="6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83">
        <f t="shared" si="7"/>
        <v>213</v>
      </c>
    </row>
    <row r="214" spans="1:11" x14ac:dyDescent="0.3">
      <c r="A214">
        <v>214</v>
      </c>
      <c r="B214" t="s">
        <v>590</v>
      </c>
      <c r="D214" t="s">
        <v>566</v>
      </c>
      <c r="E214" t="s">
        <v>513</v>
      </c>
      <c r="F214">
        <v>12.6</v>
      </c>
      <c r="G214" t="s">
        <v>8</v>
      </c>
      <c r="H214" t="s">
        <v>591</v>
      </c>
      <c r="I214" t="s">
        <v>770</v>
      </c>
      <c r="J214" t="str">
        <f t="shared" si="6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83">
        <f t="shared" si="7"/>
        <v>214</v>
      </c>
    </row>
    <row r="215" spans="1:11" x14ac:dyDescent="0.3">
      <c r="A215">
        <v>215</v>
      </c>
      <c r="B215" t="s">
        <v>592</v>
      </c>
      <c r="D215" t="s">
        <v>566</v>
      </c>
      <c r="E215" t="s">
        <v>513</v>
      </c>
      <c r="F215">
        <v>14</v>
      </c>
      <c r="G215" t="s">
        <v>8</v>
      </c>
      <c r="H215" t="s">
        <v>593</v>
      </c>
      <c r="I215" t="s">
        <v>770</v>
      </c>
      <c r="J215" t="str">
        <f t="shared" si="6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83">
        <f t="shared" si="7"/>
        <v>215</v>
      </c>
    </row>
    <row r="216" spans="1:11" x14ac:dyDescent="0.3">
      <c r="A216">
        <v>216</v>
      </c>
      <c r="B216" t="s">
        <v>594</v>
      </c>
      <c r="D216" t="s">
        <v>566</v>
      </c>
      <c r="E216" t="s">
        <v>513</v>
      </c>
      <c r="F216">
        <v>12.6</v>
      </c>
      <c r="G216" t="s">
        <v>8</v>
      </c>
      <c r="H216" t="s">
        <v>595</v>
      </c>
      <c r="I216" t="s">
        <v>770</v>
      </c>
      <c r="J216" t="str">
        <f t="shared" si="6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83">
        <f t="shared" si="7"/>
        <v>216</v>
      </c>
    </row>
    <row r="217" spans="1:11" x14ac:dyDescent="0.3">
      <c r="A217">
        <v>217</v>
      </c>
      <c r="B217" t="s">
        <v>596</v>
      </c>
      <c r="D217" t="s">
        <v>566</v>
      </c>
      <c r="E217" t="s">
        <v>513</v>
      </c>
      <c r="F217">
        <v>2.8</v>
      </c>
      <c r="G217" t="s">
        <v>8</v>
      </c>
      <c r="H217" t="s">
        <v>597</v>
      </c>
      <c r="I217" t="s">
        <v>770</v>
      </c>
      <c r="J217" t="str">
        <f t="shared" si="6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83">
        <f t="shared" si="7"/>
        <v>217</v>
      </c>
    </row>
    <row r="218" spans="1:11" x14ac:dyDescent="0.3">
      <c r="A218">
        <v>218</v>
      </c>
      <c r="B218" t="s">
        <v>598</v>
      </c>
      <c r="D218" t="s">
        <v>566</v>
      </c>
      <c r="E218" t="s">
        <v>513</v>
      </c>
      <c r="F218">
        <v>3.5</v>
      </c>
      <c r="G218" t="s">
        <v>8</v>
      </c>
      <c r="H218" t="s">
        <v>599</v>
      </c>
      <c r="I218" t="s">
        <v>770</v>
      </c>
      <c r="J218" t="str">
        <f t="shared" si="6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83">
        <f t="shared" si="7"/>
        <v>218</v>
      </c>
    </row>
    <row r="219" spans="1:11" x14ac:dyDescent="0.3">
      <c r="A219">
        <v>219</v>
      </c>
      <c r="B219" t="s">
        <v>600</v>
      </c>
      <c r="D219" t="s">
        <v>566</v>
      </c>
      <c r="E219" t="s">
        <v>513</v>
      </c>
      <c r="F219">
        <v>3.15</v>
      </c>
      <c r="G219" t="s">
        <v>8</v>
      </c>
      <c r="H219" t="s">
        <v>601</v>
      </c>
      <c r="I219" t="s">
        <v>770</v>
      </c>
      <c r="J219" t="str">
        <f t="shared" si="6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83">
        <f t="shared" si="7"/>
        <v>219</v>
      </c>
    </row>
    <row r="220" spans="1:11" x14ac:dyDescent="0.3">
      <c r="A220">
        <v>220</v>
      </c>
      <c r="B220" t="s">
        <v>602</v>
      </c>
      <c r="D220" t="s">
        <v>566</v>
      </c>
      <c r="E220" t="s">
        <v>513</v>
      </c>
      <c r="F220">
        <v>4.9000000000000004</v>
      </c>
      <c r="G220" t="s">
        <v>8</v>
      </c>
      <c r="H220" t="s">
        <v>603</v>
      </c>
      <c r="I220" t="s">
        <v>770</v>
      </c>
      <c r="J220" t="str">
        <f t="shared" si="6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83">
        <f t="shared" si="7"/>
        <v>220</v>
      </c>
    </row>
    <row r="221" spans="1:11" x14ac:dyDescent="0.3">
      <c r="K221" s="83">
        <f t="shared" si="7"/>
        <v>0</v>
      </c>
    </row>
    <row r="222" spans="1:11" x14ac:dyDescent="0.3">
      <c r="A222">
        <v>222</v>
      </c>
      <c r="B222" t="s">
        <v>604</v>
      </c>
      <c r="D222" t="s">
        <v>605</v>
      </c>
      <c r="E222" t="s">
        <v>513</v>
      </c>
      <c r="F222">
        <v>3.15</v>
      </c>
      <c r="G222" t="s">
        <v>8</v>
      </c>
      <c r="H222" t="s">
        <v>606</v>
      </c>
      <c r="I222" t="s">
        <v>770</v>
      </c>
      <c r="J222" t="str">
        <f t="shared" si="6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83">
        <f t="shared" si="7"/>
        <v>222</v>
      </c>
    </row>
    <row r="223" spans="1:11" x14ac:dyDescent="0.3">
      <c r="A223">
        <v>223</v>
      </c>
      <c r="B223" t="s">
        <v>607</v>
      </c>
      <c r="D223" t="s">
        <v>605</v>
      </c>
      <c r="E223" t="s">
        <v>513</v>
      </c>
      <c r="F223">
        <v>3.15</v>
      </c>
      <c r="G223" t="s">
        <v>8</v>
      </c>
      <c r="H223" t="s">
        <v>608</v>
      </c>
      <c r="I223" t="s">
        <v>770</v>
      </c>
      <c r="J223" t="str">
        <f t="shared" si="6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83">
        <f t="shared" si="7"/>
        <v>223</v>
      </c>
    </row>
    <row r="224" spans="1:11" x14ac:dyDescent="0.3">
      <c r="A224">
        <v>224</v>
      </c>
      <c r="B224" t="s">
        <v>609</v>
      </c>
      <c r="D224" t="s">
        <v>605</v>
      </c>
      <c r="E224" t="s">
        <v>513</v>
      </c>
      <c r="F224">
        <v>3.15</v>
      </c>
      <c r="G224" t="s">
        <v>8</v>
      </c>
      <c r="H224" t="s">
        <v>610</v>
      </c>
      <c r="I224" t="s">
        <v>770</v>
      </c>
      <c r="J224" t="str">
        <f t="shared" si="6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83">
        <f t="shared" si="7"/>
        <v>224</v>
      </c>
    </row>
    <row r="225" spans="1:11" x14ac:dyDescent="0.3">
      <c r="A225">
        <v>225</v>
      </c>
      <c r="B225" t="s">
        <v>611</v>
      </c>
      <c r="D225" t="s">
        <v>605</v>
      </c>
      <c r="E225" t="s">
        <v>513</v>
      </c>
      <c r="F225">
        <v>3.15</v>
      </c>
      <c r="G225" t="s">
        <v>8</v>
      </c>
      <c r="H225" t="s">
        <v>612</v>
      </c>
      <c r="I225" t="s">
        <v>770</v>
      </c>
      <c r="J225" t="str">
        <f t="shared" si="6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83">
        <f t="shared" si="7"/>
        <v>225</v>
      </c>
    </row>
    <row r="226" spans="1:11" x14ac:dyDescent="0.3">
      <c r="A226">
        <v>226</v>
      </c>
      <c r="B226" t="s">
        <v>613</v>
      </c>
      <c r="D226" t="s">
        <v>605</v>
      </c>
      <c r="E226" t="s">
        <v>513</v>
      </c>
      <c r="F226">
        <v>2.8</v>
      </c>
      <c r="G226" t="s">
        <v>8</v>
      </c>
      <c r="H226" t="s">
        <v>614</v>
      </c>
      <c r="I226" t="s">
        <v>770</v>
      </c>
      <c r="J226" t="str">
        <f t="shared" si="6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83">
        <f t="shared" si="7"/>
        <v>226</v>
      </c>
    </row>
    <row r="227" spans="1:11" x14ac:dyDescent="0.3">
      <c r="A227">
        <v>227</v>
      </c>
      <c r="B227" t="s">
        <v>615</v>
      </c>
      <c r="D227" t="s">
        <v>605</v>
      </c>
      <c r="E227" t="s">
        <v>513</v>
      </c>
      <c r="F227">
        <v>2.8</v>
      </c>
      <c r="G227" t="s">
        <v>8</v>
      </c>
      <c r="H227" t="s">
        <v>616</v>
      </c>
      <c r="I227" t="s">
        <v>770</v>
      </c>
      <c r="J227" t="str">
        <f t="shared" si="6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83">
        <f t="shared" si="7"/>
        <v>227</v>
      </c>
    </row>
    <row r="228" spans="1:11" x14ac:dyDescent="0.3">
      <c r="A228">
        <v>228</v>
      </c>
      <c r="B228" t="s">
        <v>617</v>
      </c>
      <c r="D228" t="s">
        <v>605</v>
      </c>
      <c r="E228" t="s">
        <v>513</v>
      </c>
      <c r="F228">
        <v>2.8</v>
      </c>
      <c r="G228" t="s">
        <v>8</v>
      </c>
      <c r="H228" t="s">
        <v>618</v>
      </c>
      <c r="I228" t="s">
        <v>770</v>
      </c>
      <c r="J228" t="str">
        <f t="shared" si="6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83">
        <f t="shared" si="7"/>
        <v>228</v>
      </c>
    </row>
    <row r="229" spans="1:11" x14ac:dyDescent="0.3">
      <c r="A229">
        <v>229</v>
      </c>
      <c r="B229" t="s">
        <v>619</v>
      </c>
      <c r="D229" t="s">
        <v>605</v>
      </c>
      <c r="E229" t="s">
        <v>513</v>
      </c>
      <c r="F229">
        <v>2.8</v>
      </c>
      <c r="G229" t="s">
        <v>8</v>
      </c>
      <c r="H229" t="s">
        <v>620</v>
      </c>
      <c r="I229" t="s">
        <v>770</v>
      </c>
      <c r="J229" t="str">
        <f t="shared" si="6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83">
        <f t="shared" si="7"/>
        <v>229</v>
      </c>
    </row>
    <row r="230" spans="1:11" x14ac:dyDescent="0.3">
      <c r="A230">
        <v>230</v>
      </c>
      <c r="B230" t="s">
        <v>621</v>
      </c>
      <c r="D230" t="s">
        <v>605</v>
      </c>
      <c r="E230" t="s">
        <v>513</v>
      </c>
      <c r="F230">
        <v>2.8</v>
      </c>
      <c r="G230" t="s">
        <v>8</v>
      </c>
      <c r="H230" t="s">
        <v>622</v>
      </c>
      <c r="I230" t="s">
        <v>770</v>
      </c>
      <c r="J230" t="str">
        <f t="shared" si="6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83">
        <f t="shared" si="7"/>
        <v>230</v>
      </c>
    </row>
    <row r="231" spans="1:11" x14ac:dyDescent="0.3">
      <c r="A231">
        <v>231</v>
      </c>
      <c r="B231" t="s">
        <v>623</v>
      </c>
      <c r="D231" t="s">
        <v>605</v>
      </c>
      <c r="E231" t="s">
        <v>513</v>
      </c>
      <c r="F231">
        <v>3.15</v>
      </c>
      <c r="G231" t="s">
        <v>8</v>
      </c>
      <c r="H231" t="s">
        <v>624</v>
      </c>
      <c r="I231" t="s">
        <v>770</v>
      </c>
      <c r="J231" t="str">
        <f t="shared" si="6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83">
        <f t="shared" si="7"/>
        <v>231</v>
      </c>
    </row>
    <row r="232" spans="1:11" x14ac:dyDescent="0.3">
      <c r="A232">
        <v>232</v>
      </c>
      <c r="B232" t="s">
        <v>625</v>
      </c>
      <c r="D232" t="s">
        <v>605</v>
      </c>
      <c r="E232" t="s">
        <v>513</v>
      </c>
      <c r="F232">
        <v>3.15</v>
      </c>
      <c r="G232" t="s">
        <v>8</v>
      </c>
      <c r="H232" t="s">
        <v>626</v>
      </c>
      <c r="I232" t="s">
        <v>770</v>
      </c>
      <c r="J232" t="str">
        <f t="shared" si="6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83">
        <f t="shared" si="7"/>
        <v>232</v>
      </c>
    </row>
    <row r="233" spans="1:11" x14ac:dyDescent="0.3">
      <c r="K233" s="83">
        <f t="shared" si="7"/>
        <v>0</v>
      </c>
    </row>
    <row r="234" spans="1:11" x14ac:dyDescent="0.3">
      <c r="A234">
        <v>234</v>
      </c>
      <c r="B234" t="s">
        <v>628</v>
      </c>
      <c r="D234" t="s">
        <v>627</v>
      </c>
      <c r="E234" t="s">
        <v>513</v>
      </c>
      <c r="F234">
        <v>3.15</v>
      </c>
      <c r="G234" t="s">
        <v>8</v>
      </c>
      <c r="H234" t="s">
        <v>629</v>
      </c>
      <c r="I234" t="s">
        <v>770</v>
      </c>
      <c r="J234" t="str">
        <f t="shared" si="6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83">
        <f t="shared" si="7"/>
        <v>234</v>
      </c>
    </row>
    <row r="235" spans="1:11" x14ac:dyDescent="0.3">
      <c r="A235">
        <v>235</v>
      </c>
      <c r="B235" t="s">
        <v>630</v>
      </c>
      <c r="D235" t="s">
        <v>627</v>
      </c>
      <c r="E235" t="s">
        <v>513</v>
      </c>
      <c r="F235">
        <v>5.6</v>
      </c>
      <c r="G235" t="s">
        <v>8</v>
      </c>
      <c r="H235" t="s">
        <v>631</v>
      </c>
      <c r="I235" t="s">
        <v>770</v>
      </c>
      <c r="J235" t="str">
        <f t="shared" si="6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83">
        <f t="shared" si="7"/>
        <v>235</v>
      </c>
    </row>
    <row r="236" spans="1:11" x14ac:dyDescent="0.3">
      <c r="K236" s="83">
        <f t="shared" si="7"/>
        <v>0</v>
      </c>
    </row>
    <row r="237" spans="1:11" x14ac:dyDescent="0.3">
      <c r="A237">
        <v>237</v>
      </c>
      <c r="B237" t="s">
        <v>632</v>
      </c>
      <c r="D237" t="s">
        <v>627</v>
      </c>
      <c r="E237" t="s">
        <v>513</v>
      </c>
      <c r="F237">
        <v>3.15</v>
      </c>
      <c r="G237" t="s">
        <v>8</v>
      </c>
      <c r="H237" t="s">
        <v>633</v>
      </c>
      <c r="I237" t="s">
        <v>770</v>
      </c>
      <c r="J237" t="str">
        <f t="shared" si="6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83">
        <f t="shared" si="7"/>
        <v>237</v>
      </c>
    </row>
    <row r="238" spans="1:11" x14ac:dyDescent="0.3">
      <c r="A238">
        <v>238</v>
      </c>
      <c r="B238" t="s">
        <v>634</v>
      </c>
      <c r="D238" t="s">
        <v>627</v>
      </c>
      <c r="E238" t="s">
        <v>513</v>
      </c>
      <c r="F238">
        <v>2.8</v>
      </c>
      <c r="G238" t="s">
        <v>8</v>
      </c>
      <c r="H238" t="s">
        <v>635</v>
      </c>
      <c r="I238" t="s">
        <v>770</v>
      </c>
      <c r="J238" t="str">
        <f t="shared" si="6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83">
        <f t="shared" si="7"/>
        <v>238</v>
      </c>
    </row>
    <row r="239" spans="1:11" x14ac:dyDescent="0.3">
      <c r="A239">
        <v>239</v>
      </c>
      <c r="B239" t="s">
        <v>636</v>
      </c>
      <c r="D239" t="s">
        <v>627</v>
      </c>
      <c r="E239" t="s">
        <v>513</v>
      </c>
      <c r="F239">
        <v>3.85</v>
      </c>
      <c r="G239" t="s">
        <v>8</v>
      </c>
      <c r="H239" t="s">
        <v>637</v>
      </c>
      <c r="I239" t="s">
        <v>770</v>
      </c>
      <c r="J239" t="str">
        <f t="shared" si="6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83">
        <f t="shared" si="7"/>
        <v>239</v>
      </c>
    </row>
    <row r="240" spans="1:11" x14ac:dyDescent="0.3">
      <c r="A240">
        <v>240</v>
      </c>
      <c r="B240" t="s">
        <v>638</v>
      </c>
      <c r="D240" t="s">
        <v>627</v>
      </c>
      <c r="E240" t="s">
        <v>513</v>
      </c>
      <c r="F240">
        <v>3.85</v>
      </c>
      <c r="G240" t="s">
        <v>8</v>
      </c>
      <c r="H240" t="s">
        <v>639</v>
      </c>
      <c r="I240" t="s">
        <v>770</v>
      </c>
      <c r="J240" t="str">
        <f t="shared" si="6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83">
        <f t="shared" si="7"/>
        <v>240</v>
      </c>
    </row>
    <row r="241" spans="1:11" x14ac:dyDescent="0.3">
      <c r="A241">
        <v>241</v>
      </c>
      <c r="B241" t="s">
        <v>640</v>
      </c>
      <c r="D241" t="s">
        <v>627</v>
      </c>
      <c r="E241" t="s">
        <v>513</v>
      </c>
      <c r="F241">
        <v>3.15</v>
      </c>
      <c r="G241" t="s">
        <v>8</v>
      </c>
      <c r="H241" t="s">
        <v>641</v>
      </c>
      <c r="I241" t="s">
        <v>770</v>
      </c>
      <c r="J241" t="str">
        <f t="shared" si="6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83">
        <f t="shared" si="7"/>
        <v>241</v>
      </c>
    </row>
    <row r="242" spans="1:11" x14ac:dyDescent="0.3">
      <c r="A242">
        <v>242</v>
      </c>
      <c r="B242" t="s">
        <v>642</v>
      </c>
      <c r="D242" t="s">
        <v>627</v>
      </c>
      <c r="E242" t="s">
        <v>513</v>
      </c>
      <c r="F242">
        <v>3.5</v>
      </c>
      <c r="G242" t="s">
        <v>8</v>
      </c>
      <c r="H242" t="s">
        <v>643</v>
      </c>
      <c r="I242" t="s">
        <v>770</v>
      </c>
      <c r="J242" t="str">
        <f t="shared" si="6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83">
        <f t="shared" si="7"/>
        <v>242</v>
      </c>
    </row>
    <row r="243" spans="1:11" x14ac:dyDescent="0.3">
      <c r="A243">
        <v>243</v>
      </c>
      <c r="B243" t="s">
        <v>644</v>
      </c>
      <c r="D243" t="s">
        <v>627</v>
      </c>
      <c r="F243">
        <v>2</v>
      </c>
      <c r="G243" t="s">
        <v>645</v>
      </c>
      <c r="I243" t="s">
        <v>770</v>
      </c>
      <c r="J243" t="str">
        <f t="shared" si="6"/>
        <v>Insert into SC_Matieres (ligne,typePresta,designation,categorie,fournisseur,unite,prix,detail,prixHorsTransport,Reference) values (243,'MATIERE','bite','PLANTES_SOL_FRAIS','','un',2,'',null,'');</v>
      </c>
      <c r="K243" s="83">
        <f t="shared" si="7"/>
        <v>243</v>
      </c>
    </row>
    <row r="244" spans="1:11" x14ac:dyDescent="0.3">
      <c r="A244">
        <v>244</v>
      </c>
      <c r="B244" t="s">
        <v>646</v>
      </c>
      <c r="D244" t="s">
        <v>627</v>
      </c>
      <c r="E244" t="s">
        <v>513</v>
      </c>
      <c r="F244">
        <v>3.5</v>
      </c>
      <c r="G244" t="s">
        <v>8</v>
      </c>
      <c r="H244" t="s">
        <v>647</v>
      </c>
      <c r="I244" t="s">
        <v>770</v>
      </c>
      <c r="J244" t="str">
        <f t="shared" si="6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83">
        <f t="shared" si="7"/>
        <v>244</v>
      </c>
    </row>
    <row r="245" spans="1:11" x14ac:dyDescent="0.3">
      <c r="A245">
        <v>245</v>
      </c>
      <c r="B245" t="s">
        <v>648</v>
      </c>
      <c r="D245" t="s">
        <v>627</v>
      </c>
      <c r="E245" t="s">
        <v>513</v>
      </c>
      <c r="F245">
        <v>3.5</v>
      </c>
      <c r="G245" t="s">
        <v>8</v>
      </c>
      <c r="H245" t="s">
        <v>649</v>
      </c>
      <c r="I245" t="s">
        <v>770</v>
      </c>
      <c r="J245" t="str">
        <f t="shared" ref="J245:J308" si="8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83">
        <f t="shared" si="7"/>
        <v>245</v>
      </c>
    </row>
    <row r="246" spans="1:11" x14ac:dyDescent="0.3">
      <c r="K246" s="83">
        <f t="shared" ref="K246:K309" si="9">A246</f>
        <v>0</v>
      </c>
    </row>
    <row r="247" spans="1:11" x14ac:dyDescent="0.3">
      <c r="A247">
        <v>247</v>
      </c>
      <c r="B247" t="s">
        <v>650</v>
      </c>
      <c r="D247" t="s">
        <v>627</v>
      </c>
      <c r="E247" t="s">
        <v>513</v>
      </c>
      <c r="F247">
        <v>2.8</v>
      </c>
      <c r="G247" t="s">
        <v>8</v>
      </c>
      <c r="H247" t="s">
        <v>651</v>
      </c>
      <c r="I247" t="s">
        <v>770</v>
      </c>
      <c r="J247" t="str">
        <f t="shared" si="8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83">
        <f t="shared" si="9"/>
        <v>247</v>
      </c>
    </row>
    <row r="248" spans="1:11" x14ac:dyDescent="0.3">
      <c r="A248">
        <v>248</v>
      </c>
      <c r="B248" t="s">
        <v>652</v>
      </c>
      <c r="D248" t="s">
        <v>627</v>
      </c>
      <c r="E248" t="s">
        <v>513</v>
      </c>
      <c r="F248">
        <v>2.8</v>
      </c>
      <c r="G248" t="s">
        <v>8</v>
      </c>
      <c r="H248" t="s">
        <v>653</v>
      </c>
      <c r="I248" t="s">
        <v>770</v>
      </c>
      <c r="J248" t="str">
        <f t="shared" si="8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83">
        <f t="shared" si="9"/>
        <v>248</v>
      </c>
    </row>
    <row r="249" spans="1:11" x14ac:dyDescent="0.3">
      <c r="A249">
        <v>249</v>
      </c>
      <c r="B249" t="s">
        <v>654</v>
      </c>
      <c r="D249" t="s">
        <v>627</v>
      </c>
      <c r="E249" t="s">
        <v>513</v>
      </c>
      <c r="F249">
        <v>2.8</v>
      </c>
      <c r="G249" t="s">
        <v>8</v>
      </c>
      <c r="H249" t="s">
        <v>655</v>
      </c>
      <c r="I249" t="s">
        <v>770</v>
      </c>
      <c r="J249" t="str">
        <f t="shared" si="8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83">
        <f t="shared" si="9"/>
        <v>249</v>
      </c>
    </row>
    <row r="250" spans="1:11" x14ac:dyDescent="0.3">
      <c r="A250">
        <v>250</v>
      </c>
      <c r="B250" t="s">
        <v>656</v>
      </c>
      <c r="D250" t="s">
        <v>627</v>
      </c>
      <c r="E250" t="s">
        <v>513</v>
      </c>
      <c r="F250">
        <v>3.5</v>
      </c>
      <c r="G250" t="s">
        <v>8</v>
      </c>
      <c r="H250" t="s">
        <v>657</v>
      </c>
      <c r="I250" t="s">
        <v>770</v>
      </c>
      <c r="J250" t="str">
        <f t="shared" si="8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83">
        <f t="shared" si="9"/>
        <v>250</v>
      </c>
    </row>
    <row r="251" spans="1:11" x14ac:dyDescent="0.3">
      <c r="A251">
        <v>251</v>
      </c>
      <c r="B251" t="s">
        <v>658</v>
      </c>
      <c r="D251" t="s">
        <v>627</v>
      </c>
      <c r="E251" t="s">
        <v>513</v>
      </c>
      <c r="F251">
        <v>2.8</v>
      </c>
      <c r="G251" t="s">
        <v>8</v>
      </c>
      <c r="H251" t="s">
        <v>659</v>
      </c>
      <c r="I251" t="s">
        <v>770</v>
      </c>
      <c r="J251" t="str">
        <f t="shared" si="8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83">
        <f t="shared" si="9"/>
        <v>251</v>
      </c>
    </row>
    <row r="252" spans="1:11" x14ac:dyDescent="0.3">
      <c r="A252">
        <v>252</v>
      </c>
      <c r="B252" t="s">
        <v>660</v>
      </c>
      <c r="C252" t="s">
        <v>990</v>
      </c>
      <c r="D252" t="s">
        <v>661</v>
      </c>
      <c r="E252" t="s">
        <v>328</v>
      </c>
      <c r="F252">
        <v>0</v>
      </c>
      <c r="G252" t="s">
        <v>8</v>
      </c>
      <c r="H252" t="s">
        <v>389</v>
      </c>
      <c r="I252" t="s">
        <v>770</v>
      </c>
      <c r="J252" t="str">
        <f t="shared" si="8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83">
        <f t="shared" si="9"/>
        <v>252</v>
      </c>
    </row>
    <row r="253" spans="1:11" x14ac:dyDescent="0.3">
      <c r="A253">
        <v>253</v>
      </c>
      <c r="B253" t="s">
        <v>662</v>
      </c>
      <c r="C253" t="s">
        <v>997</v>
      </c>
      <c r="D253" t="s">
        <v>661</v>
      </c>
      <c r="E253" t="s">
        <v>328</v>
      </c>
      <c r="F253">
        <v>10.5</v>
      </c>
      <c r="G253" t="s">
        <v>8</v>
      </c>
      <c r="H253" t="s">
        <v>389</v>
      </c>
      <c r="I253" t="s">
        <v>770</v>
      </c>
      <c r="J253" t="str">
        <f t="shared" si="8"/>
        <v>Insert into SC_Matieres (ligne,typePresta,designation,categorie,fournisseur,unite,prix,detail,prixHorsTransport,Reference) values (253,'MATIERE','CONNECTEUR 3 POLES','POSTES_DE_RELEVAGES','SASKIT','pc',10.5,'-',null,'MCONECT');</v>
      </c>
      <c r="K253" s="83">
        <f t="shared" si="9"/>
        <v>253</v>
      </c>
    </row>
    <row r="254" spans="1:11" x14ac:dyDescent="0.3">
      <c r="A254">
        <v>254</v>
      </c>
      <c r="B254" t="s">
        <v>663</v>
      </c>
      <c r="C254" t="s">
        <v>1001</v>
      </c>
      <c r="D254" t="s">
        <v>661</v>
      </c>
      <c r="E254" t="s">
        <v>328</v>
      </c>
      <c r="F254">
        <v>15</v>
      </c>
      <c r="G254" t="s">
        <v>8</v>
      </c>
      <c r="H254" t="s">
        <v>389</v>
      </c>
      <c r="I254" t="s">
        <v>770</v>
      </c>
      <c r="J254" t="str">
        <f t="shared" si="8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83">
        <f t="shared" si="9"/>
        <v>254</v>
      </c>
    </row>
    <row r="255" spans="1:11" x14ac:dyDescent="0.3">
      <c r="A255">
        <v>255</v>
      </c>
      <c r="B255" t="s">
        <v>664</v>
      </c>
      <c r="D255" t="s">
        <v>661</v>
      </c>
      <c r="E255" t="s">
        <v>328</v>
      </c>
      <c r="F255">
        <v>497.35</v>
      </c>
      <c r="G255" t="s">
        <v>8</v>
      </c>
      <c r="I255" t="s">
        <v>770</v>
      </c>
      <c r="J255" t="str">
        <f t="shared" si="8"/>
        <v>Insert into SC_Matieres (ligne,typePresta,designation,categorie,fournisseur,unite,prix,detail,prixHorsTransport,Reference) values (255,'MATIERE','BROYEUR AQUATIRIS','POSTES_DE_RELEVAGES','SASKIT','pc',497.35,'',null,'');</v>
      </c>
      <c r="K255" s="83">
        <f t="shared" si="9"/>
        <v>255</v>
      </c>
    </row>
    <row r="256" spans="1:11" x14ac:dyDescent="0.3">
      <c r="A256">
        <v>256</v>
      </c>
      <c r="B256" t="s">
        <v>665</v>
      </c>
      <c r="C256" t="s">
        <v>994</v>
      </c>
      <c r="D256" t="s">
        <v>661</v>
      </c>
      <c r="E256" t="s">
        <v>328</v>
      </c>
      <c r="F256">
        <v>111</v>
      </c>
      <c r="G256" t="s">
        <v>8</v>
      </c>
      <c r="H256" t="s">
        <v>389</v>
      </c>
      <c r="I256" t="s">
        <v>770</v>
      </c>
      <c r="J256" t="str">
        <f t="shared" si="8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83">
        <f t="shared" si="9"/>
        <v>256</v>
      </c>
    </row>
    <row r="257" spans="1:11" x14ac:dyDescent="0.3">
      <c r="A257">
        <v>257</v>
      </c>
      <c r="B257" t="s">
        <v>666</v>
      </c>
      <c r="C257" t="s">
        <v>998</v>
      </c>
      <c r="D257" t="s">
        <v>661</v>
      </c>
      <c r="E257" t="s">
        <v>328</v>
      </c>
      <c r="F257">
        <v>129</v>
      </c>
      <c r="G257" t="s">
        <v>8</v>
      </c>
      <c r="H257" t="s">
        <v>389</v>
      </c>
      <c r="I257" t="s">
        <v>770</v>
      </c>
      <c r="J257" t="str">
        <f t="shared" si="8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83">
        <f t="shared" si="9"/>
        <v>257</v>
      </c>
    </row>
    <row r="258" spans="1:11" x14ac:dyDescent="0.3">
      <c r="A258">
        <v>258</v>
      </c>
      <c r="B258" t="s">
        <v>667</v>
      </c>
      <c r="C258" t="s">
        <v>999</v>
      </c>
      <c r="D258" t="s">
        <v>661</v>
      </c>
      <c r="E258" t="s">
        <v>328</v>
      </c>
      <c r="F258">
        <v>130.5</v>
      </c>
      <c r="G258" t="s">
        <v>8</v>
      </c>
      <c r="H258" t="s">
        <v>389</v>
      </c>
      <c r="I258" t="s">
        <v>770</v>
      </c>
      <c r="J258" t="str">
        <f t="shared" si="8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83">
        <f t="shared" si="9"/>
        <v>258</v>
      </c>
    </row>
    <row r="259" spans="1:11" x14ac:dyDescent="0.3">
      <c r="A259">
        <v>259</v>
      </c>
      <c r="B259" t="s">
        <v>668</v>
      </c>
      <c r="C259" t="s">
        <v>995</v>
      </c>
      <c r="D259" t="s">
        <v>661</v>
      </c>
      <c r="E259" t="s">
        <v>328</v>
      </c>
      <c r="F259">
        <v>181.5</v>
      </c>
      <c r="G259" t="s">
        <v>8</v>
      </c>
      <c r="H259" t="s">
        <v>389</v>
      </c>
      <c r="I259" t="s">
        <v>770</v>
      </c>
      <c r="J259" t="str">
        <f t="shared" si="8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83">
        <f t="shared" si="9"/>
        <v>259</v>
      </c>
    </row>
    <row r="260" spans="1:11" x14ac:dyDescent="0.3">
      <c r="A260">
        <v>260</v>
      </c>
      <c r="B260" t="s">
        <v>668</v>
      </c>
      <c r="C260" t="s">
        <v>996</v>
      </c>
      <c r="D260" t="s">
        <v>661</v>
      </c>
      <c r="E260" t="s">
        <v>328</v>
      </c>
      <c r="F260">
        <v>225.4</v>
      </c>
      <c r="G260" t="s">
        <v>8</v>
      </c>
      <c r="H260" t="s">
        <v>389</v>
      </c>
      <c r="I260" t="s">
        <v>770</v>
      </c>
      <c r="J260" t="str">
        <f t="shared" si="8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83">
        <f t="shared" si="9"/>
        <v>260</v>
      </c>
    </row>
    <row r="261" spans="1:11" x14ac:dyDescent="0.3">
      <c r="A261">
        <v>261</v>
      </c>
      <c r="B261" t="s">
        <v>669</v>
      </c>
      <c r="C261" t="s">
        <v>993</v>
      </c>
      <c r="D261" t="s">
        <v>661</v>
      </c>
      <c r="E261" t="s">
        <v>328</v>
      </c>
      <c r="F261">
        <v>303.8</v>
      </c>
      <c r="G261" t="s">
        <v>8</v>
      </c>
      <c r="H261" t="s">
        <v>389</v>
      </c>
      <c r="I261" t="s">
        <v>770</v>
      </c>
      <c r="J261" t="str">
        <f t="shared" si="8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83">
        <f t="shared" si="9"/>
        <v>261</v>
      </c>
    </row>
    <row r="262" spans="1:11" x14ac:dyDescent="0.3">
      <c r="A262">
        <v>262</v>
      </c>
      <c r="B262" t="s">
        <v>670</v>
      </c>
      <c r="C262" t="s">
        <v>1000</v>
      </c>
      <c r="D262" t="s">
        <v>661</v>
      </c>
      <c r="E262" t="s">
        <v>328</v>
      </c>
      <c r="F262">
        <v>339.55</v>
      </c>
      <c r="G262" t="s">
        <v>8</v>
      </c>
      <c r="H262" t="s">
        <v>389</v>
      </c>
      <c r="I262" t="s">
        <v>770</v>
      </c>
      <c r="J262" t="str">
        <f t="shared" si="8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83">
        <f t="shared" si="9"/>
        <v>262</v>
      </c>
    </row>
    <row r="263" spans="1:11" x14ac:dyDescent="0.3">
      <c r="A263">
        <v>263</v>
      </c>
      <c r="B263" t="s">
        <v>669</v>
      </c>
      <c r="C263" t="s">
        <v>991</v>
      </c>
      <c r="D263" t="s">
        <v>661</v>
      </c>
      <c r="E263" t="s">
        <v>328</v>
      </c>
      <c r="F263">
        <v>373.8</v>
      </c>
      <c r="G263" t="s">
        <v>8</v>
      </c>
      <c r="H263" t="s">
        <v>389</v>
      </c>
      <c r="I263" t="s">
        <v>770</v>
      </c>
      <c r="J263" t="str">
        <f t="shared" si="8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83">
        <f t="shared" si="9"/>
        <v>263</v>
      </c>
    </row>
    <row r="264" spans="1:11" x14ac:dyDescent="0.3">
      <c r="A264">
        <v>264</v>
      </c>
      <c r="B264" t="s">
        <v>669</v>
      </c>
      <c r="C264" t="s">
        <v>992</v>
      </c>
      <c r="D264" t="s">
        <v>661</v>
      </c>
      <c r="E264" t="s">
        <v>328</v>
      </c>
      <c r="F264">
        <v>414.4</v>
      </c>
      <c r="G264" t="s">
        <v>8</v>
      </c>
      <c r="H264" t="s">
        <v>389</v>
      </c>
      <c r="I264" t="s">
        <v>770</v>
      </c>
      <c r="J264" t="str">
        <f t="shared" si="8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83">
        <f t="shared" si="9"/>
        <v>264</v>
      </c>
    </row>
    <row r="265" spans="1:11" x14ac:dyDescent="0.3">
      <c r="A265">
        <v>265</v>
      </c>
      <c r="B265" t="s">
        <v>671</v>
      </c>
      <c r="C265" t="s">
        <v>742</v>
      </c>
      <c r="D265" t="s">
        <v>661</v>
      </c>
      <c r="E265" t="s">
        <v>328</v>
      </c>
      <c r="F265">
        <v>669</v>
      </c>
      <c r="G265" t="s">
        <v>8</v>
      </c>
      <c r="H265" t="s">
        <v>389</v>
      </c>
      <c r="I265" t="s">
        <v>770</v>
      </c>
      <c r="J265" t="str">
        <f t="shared" si="8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83">
        <f t="shared" si="9"/>
        <v>265</v>
      </c>
    </row>
    <row r="266" spans="1:11" x14ac:dyDescent="0.3">
      <c r="A266">
        <v>266</v>
      </c>
      <c r="B266" t="s">
        <v>672</v>
      </c>
      <c r="C266" t="s">
        <v>745</v>
      </c>
      <c r="D266" t="s">
        <v>661</v>
      </c>
      <c r="E266" t="s">
        <v>328</v>
      </c>
      <c r="F266">
        <v>755.67</v>
      </c>
      <c r="G266" t="s">
        <v>8</v>
      </c>
      <c r="H266" t="s">
        <v>389</v>
      </c>
      <c r="I266" t="s">
        <v>770</v>
      </c>
      <c r="J266" t="str">
        <f t="shared" si="8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83">
        <f t="shared" si="9"/>
        <v>266</v>
      </c>
    </row>
    <row r="267" spans="1:11" x14ac:dyDescent="0.3">
      <c r="A267">
        <v>267</v>
      </c>
      <c r="B267" t="s">
        <v>673</v>
      </c>
      <c r="C267" t="s">
        <v>747</v>
      </c>
      <c r="D267" t="s">
        <v>661</v>
      </c>
      <c r="E267" t="s">
        <v>328</v>
      </c>
      <c r="F267">
        <v>785.7</v>
      </c>
      <c r="G267" t="s">
        <v>8</v>
      </c>
      <c r="H267" t="s">
        <v>389</v>
      </c>
      <c r="I267" t="s">
        <v>770</v>
      </c>
      <c r="J267" t="str">
        <f t="shared" si="8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83">
        <f t="shared" si="9"/>
        <v>267</v>
      </c>
    </row>
    <row r="268" spans="1:11" x14ac:dyDescent="0.3">
      <c r="A268">
        <v>268</v>
      </c>
      <c r="B268" t="s">
        <v>674</v>
      </c>
      <c r="C268" t="s">
        <v>754</v>
      </c>
      <c r="D268" t="s">
        <v>661</v>
      </c>
      <c r="E268" t="s">
        <v>328</v>
      </c>
      <c r="F268">
        <v>899</v>
      </c>
      <c r="G268" t="s">
        <v>8</v>
      </c>
      <c r="H268" t="s">
        <v>389</v>
      </c>
      <c r="I268" t="s">
        <v>770</v>
      </c>
      <c r="J268" t="str">
        <f t="shared" si="8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83">
        <f t="shared" si="9"/>
        <v>268</v>
      </c>
    </row>
    <row r="269" spans="1:11" x14ac:dyDescent="0.3">
      <c r="K269" s="83">
        <f t="shared" si="9"/>
        <v>0</v>
      </c>
    </row>
    <row r="270" spans="1:11" x14ac:dyDescent="0.3">
      <c r="A270">
        <v>270</v>
      </c>
      <c r="B270" t="s">
        <v>676</v>
      </c>
      <c r="D270" t="s">
        <v>675</v>
      </c>
      <c r="E270" t="s">
        <v>388</v>
      </c>
      <c r="F270">
        <v>3.7383999999999999</v>
      </c>
      <c r="G270" t="s">
        <v>8</v>
      </c>
      <c r="H270" t="s">
        <v>389</v>
      </c>
      <c r="I270">
        <v>3.7383999999999999</v>
      </c>
      <c r="J270" t="str">
        <f t="shared" si="8"/>
        <v>Insert into SC_Matieres (ligne,typePresta,designation,categorie,fournisseur,unite,prix,detail,prixHorsTransport,Reference) values (270,'MATIERE','tuyaux pression PE  dia 50    50m','PRESSION_DIA_50','PUM','pc',3.7384,'-',3.7384,'');</v>
      </c>
      <c r="K270" s="83">
        <f t="shared" si="9"/>
        <v>270</v>
      </c>
    </row>
    <row r="271" spans="1:11" x14ac:dyDescent="0.3">
      <c r="A271">
        <v>271</v>
      </c>
      <c r="B271" t="s">
        <v>677</v>
      </c>
      <c r="D271" t="s">
        <v>675</v>
      </c>
      <c r="E271" t="s">
        <v>388</v>
      </c>
      <c r="F271" t="s">
        <v>770</v>
      </c>
      <c r="G271" t="s">
        <v>8</v>
      </c>
      <c r="H271" t="s">
        <v>389</v>
      </c>
      <c r="I271">
        <v>6.75</v>
      </c>
      <c r="J271" t="str">
        <f t="shared" si="8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83">
        <f t="shared" si="9"/>
        <v>271</v>
      </c>
    </row>
    <row r="272" spans="1:11" x14ac:dyDescent="0.3">
      <c r="A272">
        <v>272</v>
      </c>
      <c r="B272" t="s">
        <v>678</v>
      </c>
      <c r="D272" t="s">
        <v>675</v>
      </c>
      <c r="E272" t="s">
        <v>388</v>
      </c>
      <c r="F272" t="s">
        <v>770</v>
      </c>
      <c r="G272" t="s">
        <v>8</v>
      </c>
      <c r="H272" t="s">
        <v>389</v>
      </c>
      <c r="I272">
        <v>9.02</v>
      </c>
      <c r="J272" t="str">
        <f t="shared" si="8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83">
        <f t="shared" si="9"/>
        <v>272</v>
      </c>
    </row>
    <row r="273" spans="1:11" x14ac:dyDescent="0.3">
      <c r="A273">
        <v>273</v>
      </c>
      <c r="B273" t="s">
        <v>679</v>
      </c>
      <c r="D273" t="s">
        <v>680</v>
      </c>
      <c r="E273" t="s">
        <v>328</v>
      </c>
      <c r="F273">
        <v>16.72</v>
      </c>
      <c r="G273" t="s">
        <v>47</v>
      </c>
      <c r="H273" t="s">
        <v>389</v>
      </c>
      <c r="I273" t="s">
        <v>770</v>
      </c>
      <c r="J273" t="str">
        <f t="shared" si="8"/>
        <v>Insert into SC_Matieres (ligne,typePresta,designation,categorie,fournisseur,unite,prix,detail,prixHorsTransport,Reference) values (273,'MATIERE','Barre T 40','PROTECTIONS_SANITAIRES','SASKIT','ml',16.72,'-',null,'');</v>
      </c>
      <c r="K273" s="83">
        <f t="shared" si="9"/>
        <v>273</v>
      </c>
    </row>
    <row r="274" spans="1:11" x14ac:dyDescent="0.3">
      <c r="A274">
        <v>274</v>
      </c>
      <c r="B274" t="s">
        <v>681</v>
      </c>
      <c r="D274" t="s">
        <v>680</v>
      </c>
      <c r="E274" t="s">
        <v>328</v>
      </c>
      <c r="F274">
        <v>18.480000000000004</v>
      </c>
      <c r="G274" t="s">
        <v>47</v>
      </c>
      <c r="H274" t="s">
        <v>389</v>
      </c>
      <c r="I274" t="s">
        <v>770</v>
      </c>
      <c r="J274" t="str">
        <f t="shared" si="8"/>
        <v>Insert into SC_Matieres (ligne,typePresta,designation,categorie,fournisseur,unite,prix,detail,prixHorsTransport,Reference) values (274,'MATIERE','Barre T 45','PROTECTIONS_SANITAIRES','SASKIT','ml',18.48,'-',null,'');</v>
      </c>
      <c r="K274" s="83">
        <f t="shared" si="9"/>
        <v>274</v>
      </c>
    </row>
    <row r="275" spans="1:11" x14ac:dyDescent="0.3">
      <c r="A275">
        <v>275</v>
      </c>
      <c r="B275" t="s">
        <v>682</v>
      </c>
      <c r="D275" t="s">
        <v>680</v>
      </c>
      <c r="E275" t="s">
        <v>328</v>
      </c>
      <c r="F275">
        <v>20.5</v>
      </c>
      <c r="G275" t="s">
        <v>47</v>
      </c>
      <c r="I275" t="s">
        <v>770</v>
      </c>
      <c r="J275" t="str">
        <f t="shared" si="8"/>
        <v>Insert into SC_Matieres (ligne,typePresta,designation,categorie,fournisseur,unite,prix,detail,prixHorsTransport,Reference) values (275,'MATIERE','Barre T 50','PROTECTIONS_SANITAIRES','SASKIT','ml',20.5,'',null,'');</v>
      </c>
      <c r="K275" s="83">
        <f t="shared" si="9"/>
        <v>275</v>
      </c>
    </row>
    <row r="276" spans="1:11" x14ac:dyDescent="0.3">
      <c r="A276">
        <v>276</v>
      </c>
      <c r="B276" t="s">
        <v>683</v>
      </c>
      <c r="D276" t="s">
        <v>680</v>
      </c>
      <c r="F276">
        <v>15</v>
      </c>
      <c r="G276" t="s">
        <v>47</v>
      </c>
      <c r="I276" t="s">
        <v>770</v>
      </c>
      <c r="J276" t="str">
        <f t="shared" si="8"/>
        <v>Insert into SC_Matieres (ligne,typePresta,designation,categorie,fournisseur,unite,prix,detail,prixHorsTransport,Reference) values (276,'MATIERE','Cornière galva 40','PROTECTIONS_SANITAIRES','','ml',15,'',null,'');</v>
      </c>
      <c r="K276" s="83">
        <f t="shared" si="9"/>
        <v>276</v>
      </c>
    </row>
    <row r="277" spans="1:11" x14ac:dyDescent="0.3">
      <c r="A277">
        <v>277</v>
      </c>
      <c r="B277" t="s">
        <v>153</v>
      </c>
      <c r="D277" t="s">
        <v>680</v>
      </c>
      <c r="E277" t="s">
        <v>328</v>
      </c>
      <c r="F277">
        <v>24.09</v>
      </c>
      <c r="G277" t="s">
        <v>8</v>
      </c>
      <c r="H277" t="s">
        <v>389</v>
      </c>
      <c r="I277" t="s">
        <v>770</v>
      </c>
      <c r="J277" t="str">
        <f t="shared" si="8"/>
        <v>Insert into SC_Matieres (ligne,typePresta,designation,categorie,fournisseur,unite,prix,detail,prixHorsTransport,Reference) values (277,'MATIERE','Caillebotis 1x1 m','PROTECTIONS_SANITAIRES','SASKIT','pc',24.09,'-',null,'');</v>
      </c>
      <c r="K277" s="83">
        <f t="shared" si="9"/>
        <v>277</v>
      </c>
    </row>
    <row r="278" spans="1:11" x14ac:dyDescent="0.3">
      <c r="A278">
        <v>278</v>
      </c>
      <c r="B278" t="s">
        <v>155</v>
      </c>
      <c r="D278" t="s">
        <v>680</v>
      </c>
      <c r="E278" t="s">
        <v>328</v>
      </c>
      <c r="F278">
        <v>29.997000000000003</v>
      </c>
      <c r="G278" t="s">
        <v>8</v>
      </c>
      <c r="H278" t="s">
        <v>389</v>
      </c>
      <c r="I278" t="s">
        <v>770</v>
      </c>
      <c r="J278" t="str">
        <f t="shared" si="8"/>
        <v>Insert into SC_Matieres (ligne,typePresta,designation,categorie,fournisseur,unite,prix,detail,prixHorsTransport,Reference) values (278,'MATIERE','Caillebotis 1x1,5 m','PROTECTIONS_SANITAIRES','SASKIT','pc',29.997,'-',null,'');</v>
      </c>
      <c r="K278" s="83">
        <f t="shared" si="9"/>
        <v>278</v>
      </c>
    </row>
    <row r="279" spans="1:11" x14ac:dyDescent="0.3">
      <c r="A279">
        <v>279</v>
      </c>
      <c r="B279" t="s">
        <v>684</v>
      </c>
      <c r="C279" t="s">
        <v>1009</v>
      </c>
      <c r="D279" t="s">
        <v>680</v>
      </c>
      <c r="E279" t="s">
        <v>328</v>
      </c>
      <c r="F279">
        <v>221.69</v>
      </c>
      <c r="G279" t="s">
        <v>8</v>
      </c>
      <c r="I279" t="s">
        <v>770</v>
      </c>
      <c r="J279" t="str">
        <f t="shared" si="8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83">
        <f t="shared" si="9"/>
        <v>279</v>
      </c>
    </row>
    <row r="280" spans="1:11" x14ac:dyDescent="0.3">
      <c r="A280">
        <v>280</v>
      </c>
      <c r="B280" t="s">
        <v>685</v>
      </c>
      <c r="C280" t="s">
        <v>1010</v>
      </c>
      <c r="D280" t="s">
        <v>680</v>
      </c>
      <c r="E280" t="s">
        <v>328</v>
      </c>
      <c r="F280">
        <v>279.92</v>
      </c>
      <c r="G280" t="s">
        <v>8</v>
      </c>
      <c r="H280" t="s">
        <v>389</v>
      </c>
      <c r="I280" t="s">
        <v>770</v>
      </c>
      <c r="J280" t="str">
        <f t="shared" si="8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83">
        <f t="shared" si="9"/>
        <v>280</v>
      </c>
    </row>
    <row r="281" spans="1:11" x14ac:dyDescent="0.3">
      <c r="A281">
        <v>281</v>
      </c>
      <c r="B281" t="s">
        <v>686</v>
      </c>
      <c r="C281" t="s">
        <v>1011</v>
      </c>
      <c r="D281" t="s">
        <v>680</v>
      </c>
      <c r="E281" t="s">
        <v>328</v>
      </c>
      <c r="F281">
        <v>332.96</v>
      </c>
      <c r="G281" t="s">
        <v>8</v>
      </c>
      <c r="H281" t="s">
        <v>389</v>
      </c>
      <c r="I281" t="s">
        <v>770</v>
      </c>
      <c r="J281" t="str">
        <f t="shared" si="8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83">
        <f t="shared" si="9"/>
        <v>281</v>
      </c>
    </row>
    <row r="282" spans="1:11" x14ac:dyDescent="0.3">
      <c r="A282">
        <v>282</v>
      </c>
      <c r="B282" t="s">
        <v>687</v>
      </c>
      <c r="C282" t="s">
        <v>1012</v>
      </c>
      <c r="D282" t="s">
        <v>680</v>
      </c>
      <c r="E282" t="s">
        <v>328</v>
      </c>
      <c r="F282">
        <v>445.36</v>
      </c>
      <c r="G282" t="s">
        <v>8</v>
      </c>
      <c r="H282" t="s">
        <v>389</v>
      </c>
      <c r="I282" t="s">
        <v>770</v>
      </c>
      <c r="J282" t="str">
        <f t="shared" si="8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83">
        <f t="shared" si="9"/>
        <v>282</v>
      </c>
    </row>
    <row r="283" spans="1:11" x14ac:dyDescent="0.3">
      <c r="A283">
        <v>283</v>
      </c>
      <c r="B283" t="s">
        <v>688</v>
      </c>
      <c r="C283" t="s">
        <v>1013</v>
      </c>
      <c r="D283" t="s">
        <v>680</v>
      </c>
      <c r="E283" t="s">
        <v>328</v>
      </c>
      <c r="F283">
        <v>584.74</v>
      </c>
      <c r="G283" t="s">
        <v>8</v>
      </c>
      <c r="H283" t="s">
        <v>389</v>
      </c>
      <c r="I283" t="s">
        <v>770</v>
      </c>
      <c r="J283" t="str">
        <f t="shared" si="8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83">
        <f t="shared" si="9"/>
        <v>283</v>
      </c>
    </row>
    <row r="284" spans="1:11" x14ac:dyDescent="0.3">
      <c r="A284">
        <v>284</v>
      </c>
      <c r="B284" t="s">
        <v>689</v>
      </c>
      <c r="C284" t="s">
        <v>1014</v>
      </c>
      <c r="D284" t="s">
        <v>680</v>
      </c>
      <c r="E284" t="s">
        <v>328</v>
      </c>
      <c r="F284">
        <v>497.4</v>
      </c>
      <c r="G284" t="s">
        <v>8</v>
      </c>
      <c r="H284" t="s">
        <v>389</v>
      </c>
      <c r="I284" t="s">
        <v>770</v>
      </c>
      <c r="J284" t="str">
        <f t="shared" si="8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83">
        <f t="shared" si="9"/>
        <v>284</v>
      </c>
    </row>
    <row r="285" spans="1:11" x14ac:dyDescent="0.3">
      <c r="A285">
        <v>285</v>
      </c>
      <c r="B285" t="s">
        <v>690</v>
      </c>
      <c r="C285" t="s">
        <v>1015</v>
      </c>
      <c r="D285" t="s">
        <v>680</v>
      </c>
      <c r="E285" t="s">
        <v>328</v>
      </c>
      <c r="F285">
        <v>610.79999999999995</v>
      </c>
      <c r="G285" t="s">
        <v>8</v>
      </c>
      <c r="H285" t="s">
        <v>389</v>
      </c>
      <c r="I285" t="s">
        <v>770</v>
      </c>
      <c r="J285" t="str">
        <f t="shared" si="8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83">
        <f t="shared" si="9"/>
        <v>285</v>
      </c>
    </row>
    <row r="286" spans="1:11" x14ac:dyDescent="0.3">
      <c r="A286">
        <v>286</v>
      </c>
      <c r="B286" t="s">
        <v>691</v>
      </c>
      <c r="C286" t="s">
        <v>1016</v>
      </c>
      <c r="D286" t="s">
        <v>680</v>
      </c>
      <c r="E286" t="s">
        <v>328</v>
      </c>
      <c r="F286">
        <v>662.84</v>
      </c>
      <c r="G286" t="s">
        <v>8</v>
      </c>
      <c r="I286" t="s">
        <v>770</v>
      </c>
      <c r="J286" t="str">
        <f t="shared" si="8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83">
        <f t="shared" si="9"/>
        <v>286</v>
      </c>
    </row>
    <row r="287" spans="1:11" x14ac:dyDescent="0.3">
      <c r="A287">
        <v>287</v>
      </c>
      <c r="B287" t="s">
        <v>692</v>
      </c>
      <c r="C287" t="s">
        <v>1002</v>
      </c>
      <c r="D287" t="s">
        <v>680</v>
      </c>
      <c r="E287" t="s">
        <v>328</v>
      </c>
      <c r="F287">
        <v>776.24</v>
      </c>
      <c r="G287" t="s">
        <v>8</v>
      </c>
      <c r="I287" t="s">
        <v>770</v>
      </c>
      <c r="J287" t="str">
        <f t="shared" si="8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83">
        <f t="shared" si="9"/>
        <v>287</v>
      </c>
    </row>
    <row r="288" spans="1:11" x14ac:dyDescent="0.3">
      <c r="A288">
        <v>288</v>
      </c>
      <c r="B288" t="s">
        <v>693</v>
      </c>
      <c r="C288" t="s">
        <v>1003</v>
      </c>
      <c r="D288" t="s">
        <v>680</v>
      </c>
      <c r="E288" t="s">
        <v>328</v>
      </c>
      <c r="F288">
        <v>1002.06</v>
      </c>
      <c r="G288" t="s">
        <v>8</v>
      </c>
      <c r="I288" t="s">
        <v>770</v>
      </c>
      <c r="J288" t="str">
        <f t="shared" si="8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83">
        <f t="shared" si="9"/>
        <v>288</v>
      </c>
    </row>
    <row r="289" spans="1:11" x14ac:dyDescent="0.3">
      <c r="A289">
        <v>289</v>
      </c>
      <c r="B289" t="s">
        <v>694</v>
      </c>
      <c r="C289" t="s">
        <v>1004</v>
      </c>
      <c r="D289" t="s">
        <v>680</v>
      </c>
      <c r="E289" t="s">
        <v>328</v>
      </c>
      <c r="F289">
        <v>1160.3400000000001</v>
      </c>
      <c r="G289" t="s">
        <v>8</v>
      </c>
      <c r="I289" t="s">
        <v>770</v>
      </c>
      <c r="J289" t="str">
        <f t="shared" si="8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83">
        <f t="shared" si="9"/>
        <v>289</v>
      </c>
    </row>
    <row r="290" spans="1:11" x14ac:dyDescent="0.3">
      <c r="A290">
        <v>290</v>
      </c>
      <c r="B290" t="s">
        <v>695</v>
      </c>
      <c r="C290" t="s">
        <v>1005</v>
      </c>
      <c r="D290" t="s">
        <v>680</v>
      </c>
      <c r="E290" t="s">
        <v>328</v>
      </c>
      <c r="F290">
        <v>1055.68</v>
      </c>
      <c r="G290" t="s">
        <v>8</v>
      </c>
      <c r="I290" t="s">
        <v>770</v>
      </c>
      <c r="J290" t="str">
        <f t="shared" si="8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83">
        <f t="shared" si="9"/>
        <v>290</v>
      </c>
    </row>
    <row r="291" spans="1:11" x14ac:dyDescent="0.3">
      <c r="A291">
        <v>291</v>
      </c>
      <c r="B291" t="s">
        <v>696</v>
      </c>
      <c r="C291" t="s">
        <v>1006</v>
      </c>
      <c r="D291" t="s">
        <v>680</v>
      </c>
      <c r="E291" t="s">
        <v>328</v>
      </c>
      <c r="F291">
        <v>1309.92</v>
      </c>
      <c r="G291" t="s">
        <v>8</v>
      </c>
      <c r="H291" t="s">
        <v>389</v>
      </c>
      <c r="I291" t="s">
        <v>770</v>
      </c>
      <c r="J291" t="str">
        <f t="shared" si="8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83">
        <f t="shared" si="9"/>
        <v>291</v>
      </c>
    </row>
    <row r="292" spans="1:11" x14ac:dyDescent="0.3">
      <c r="A292">
        <v>292</v>
      </c>
      <c r="B292" t="s">
        <v>697</v>
      </c>
      <c r="C292" t="s">
        <v>1007</v>
      </c>
      <c r="D292" t="s">
        <v>680</v>
      </c>
      <c r="E292" t="s">
        <v>328</v>
      </c>
      <c r="F292">
        <v>1416</v>
      </c>
      <c r="G292" t="s">
        <v>8</v>
      </c>
      <c r="H292" t="s">
        <v>389</v>
      </c>
      <c r="I292" t="s">
        <v>770</v>
      </c>
      <c r="J292" t="str">
        <f t="shared" si="8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83">
        <f t="shared" si="9"/>
        <v>292</v>
      </c>
    </row>
    <row r="293" spans="1:11" x14ac:dyDescent="0.3">
      <c r="A293">
        <v>293</v>
      </c>
      <c r="B293" t="s">
        <v>698</v>
      </c>
      <c r="C293" t="s">
        <v>1008</v>
      </c>
      <c r="D293" t="s">
        <v>680</v>
      </c>
      <c r="E293" t="s">
        <v>328</v>
      </c>
      <c r="F293">
        <v>1670.24</v>
      </c>
      <c r="G293" t="s">
        <v>8</v>
      </c>
      <c r="H293" t="s">
        <v>389</v>
      </c>
      <c r="I293" t="s">
        <v>770</v>
      </c>
      <c r="J293" t="str">
        <f t="shared" si="8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83">
        <f t="shared" si="9"/>
        <v>293</v>
      </c>
    </row>
    <row r="294" spans="1:11" x14ac:dyDescent="0.3">
      <c r="K294" s="83">
        <f t="shared" si="9"/>
        <v>0</v>
      </c>
    </row>
    <row r="295" spans="1:11" x14ac:dyDescent="0.3">
      <c r="A295">
        <v>295</v>
      </c>
      <c r="B295" t="s">
        <v>371</v>
      </c>
      <c r="D295" t="s">
        <v>699</v>
      </c>
      <c r="E295" t="s">
        <v>700</v>
      </c>
      <c r="F295">
        <v>0.37119999999999997</v>
      </c>
      <c r="G295" t="s">
        <v>8</v>
      </c>
      <c r="H295" t="s">
        <v>389</v>
      </c>
      <c r="I295">
        <v>0.37119999999999997</v>
      </c>
      <c r="J295" t="str">
        <f t="shared" si="8"/>
        <v>Insert into SC_Matieres (ligne,typePresta,designation,categorie,fournisseur,unite,prix,detail,prixHorsTransport,Reference) values (295,'MATIERE','Vis penture','QUINCAILLERIE','FOUSSIER','pc',0.3712,'-',0.3712,'');</v>
      </c>
      <c r="K295" s="83">
        <f t="shared" si="9"/>
        <v>295</v>
      </c>
    </row>
    <row r="296" spans="1:11" x14ac:dyDescent="0.3">
      <c r="A296">
        <v>296</v>
      </c>
      <c r="B296" t="s">
        <v>701</v>
      </c>
      <c r="D296" t="s">
        <v>699</v>
      </c>
      <c r="E296" t="s">
        <v>700</v>
      </c>
      <c r="F296">
        <v>0.11515</v>
      </c>
      <c r="G296" t="s">
        <v>8</v>
      </c>
      <c r="H296" t="s">
        <v>389</v>
      </c>
      <c r="I296">
        <v>0.11515</v>
      </c>
      <c r="J296" t="str">
        <f t="shared" si="8"/>
        <v>Insert into SC_Matieres (ligne,typePresta,designation,categorie,fournisseur,unite,prix,detail,prixHorsTransport,Reference) values (296,'MATIERE','vis inox 50','QUINCAILLERIE','FOUSSIER','pc',0.11515,'-',0.11515,'');</v>
      </c>
      <c r="K296" s="83">
        <f t="shared" si="9"/>
        <v>296</v>
      </c>
    </row>
    <row r="297" spans="1:11" x14ac:dyDescent="0.3">
      <c r="A297">
        <v>297</v>
      </c>
      <c r="B297" t="s">
        <v>378</v>
      </c>
      <c r="D297" t="s">
        <v>699</v>
      </c>
      <c r="E297" t="s">
        <v>700</v>
      </c>
      <c r="F297">
        <v>0.187</v>
      </c>
      <c r="G297" t="s">
        <v>8</v>
      </c>
      <c r="H297" t="s">
        <v>389</v>
      </c>
      <c r="I297">
        <v>0.187</v>
      </c>
      <c r="J297" t="str">
        <f t="shared" si="8"/>
        <v>Insert into SC_Matieres (ligne,typePresta,designation,categorie,fournisseur,unite,prix,detail,prixHorsTransport,Reference) values (297,'MATIERE','vis inox 70','QUINCAILLERIE','FOUSSIER','pc',0.187,'-',0.187,'');</v>
      </c>
      <c r="K297" s="83">
        <f t="shared" si="9"/>
        <v>297</v>
      </c>
    </row>
    <row r="298" spans="1:11" x14ac:dyDescent="0.3">
      <c r="A298">
        <v>298</v>
      </c>
      <c r="B298" t="s">
        <v>702</v>
      </c>
      <c r="D298" t="s">
        <v>699</v>
      </c>
      <c r="F298">
        <v>0.15</v>
      </c>
      <c r="G298" t="s">
        <v>8</v>
      </c>
      <c r="I298" t="s">
        <v>770</v>
      </c>
      <c r="J298" t="str">
        <f t="shared" si="8"/>
        <v>Insert into SC_Matieres (ligne,typePresta,designation,categorie,fournisseur,unite,prix,detail,prixHorsTransport,Reference) values (298,'MATIERE','clous inox','QUINCAILLERIE','','pc',0.15,'',null,'');</v>
      </c>
      <c r="K298" s="83">
        <f t="shared" si="9"/>
        <v>298</v>
      </c>
    </row>
    <row r="299" spans="1:11" x14ac:dyDescent="0.3">
      <c r="A299">
        <v>299</v>
      </c>
      <c r="B299" t="s">
        <v>369</v>
      </c>
      <c r="D299" t="s">
        <v>699</v>
      </c>
      <c r="F299">
        <v>0.6</v>
      </c>
      <c r="G299" t="s">
        <v>8</v>
      </c>
      <c r="H299" t="s">
        <v>389</v>
      </c>
      <c r="I299" t="s">
        <v>770</v>
      </c>
      <c r="J299" t="str">
        <f t="shared" si="8"/>
        <v>Insert into SC_Matieres (ligne,typePresta,designation,categorie,fournisseur,unite,prix,detail,prixHorsTransport,Reference) values (299,'MATIERE','vis inox 6/100 spéciale','QUINCAILLERIE','','pc',0.6,'-',null,'');</v>
      </c>
      <c r="K299" s="83">
        <f t="shared" si="9"/>
        <v>299</v>
      </c>
    </row>
    <row r="300" spans="1:11" x14ac:dyDescent="0.3">
      <c r="A300">
        <v>300</v>
      </c>
      <c r="B300" t="s">
        <v>377</v>
      </c>
      <c r="D300" t="s">
        <v>699</v>
      </c>
      <c r="E300" t="s">
        <v>700</v>
      </c>
      <c r="F300">
        <v>0.39483333333333337</v>
      </c>
      <c r="G300" t="s">
        <v>8</v>
      </c>
      <c r="H300" t="s">
        <v>389</v>
      </c>
      <c r="I300">
        <v>0.39483333333333337</v>
      </c>
      <c r="J300" t="str">
        <f t="shared" si="8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83">
        <f t="shared" si="9"/>
        <v>300</v>
      </c>
    </row>
    <row r="301" spans="1:11" x14ac:dyDescent="0.3">
      <c r="A301">
        <v>301</v>
      </c>
      <c r="B301" t="s">
        <v>370</v>
      </c>
      <c r="D301" t="s">
        <v>699</v>
      </c>
      <c r="E301" t="s">
        <v>700</v>
      </c>
      <c r="F301">
        <v>0.4738</v>
      </c>
      <c r="G301" t="s">
        <v>8</v>
      </c>
      <c r="H301" t="s">
        <v>389</v>
      </c>
      <c r="I301">
        <v>0.4738</v>
      </c>
      <c r="J301" t="str">
        <f t="shared" si="8"/>
        <v>Insert into SC_Matieres (ligne,typePresta,designation,categorie,fournisseur,unite,prix,detail,prixHorsTransport,Reference) values (301,'MATIERE','vis inox 120','QUINCAILLERIE','FOUSSIER','pc',0.4738,'-',0.4738,'');</v>
      </c>
      <c r="K301" s="83">
        <f t="shared" si="9"/>
        <v>301</v>
      </c>
    </row>
    <row r="302" spans="1:11" x14ac:dyDescent="0.3">
      <c r="A302">
        <v>302</v>
      </c>
      <c r="B302" t="s">
        <v>703</v>
      </c>
      <c r="D302" t="s">
        <v>305</v>
      </c>
      <c r="E302" t="s">
        <v>388</v>
      </c>
      <c r="F302">
        <v>0.75</v>
      </c>
      <c r="G302" t="s">
        <v>8</v>
      </c>
      <c r="H302" t="s">
        <v>389</v>
      </c>
      <c r="I302">
        <v>0.75</v>
      </c>
      <c r="J302" t="str">
        <f t="shared" si="8"/>
        <v>Insert into SC_Matieres (ligne,typePresta,designation,categorie,fournisseur,unite,prix,detail,prixHorsTransport,Reference) values (302,'MATIERE','Réduction 50-40','REDUCTIONS','PUM','pc',0.75,'-',0.75,'');</v>
      </c>
      <c r="K302" s="83">
        <f t="shared" si="9"/>
        <v>302</v>
      </c>
    </row>
    <row r="303" spans="1:11" x14ac:dyDescent="0.3">
      <c r="A303">
        <v>303</v>
      </c>
      <c r="B303" t="s">
        <v>704</v>
      </c>
      <c r="D303" t="s">
        <v>305</v>
      </c>
      <c r="E303" t="s">
        <v>388</v>
      </c>
      <c r="F303">
        <v>3.04</v>
      </c>
      <c r="G303" t="s">
        <v>8</v>
      </c>
      <c r="H303" t="s">
        <v>389</v>
      </c>
      <c r="I303">
        <v>3.04</v>
      </c>
      <c r="J303" t="str">
        <f t="shared" si="8"/>
        <v>Insert into SC_Matieres (ligne,typePresta,designation,categorie,fournisseur,unite,prix,detail,prixHorsTransport,Reference) values (303,'MATIERE','Réduction 63-50','REDUCTIONS','PUM','pc',3.04,'-',3.04,'');</v>
      </c>
      <c r="K303" s="83">
        <f t="shared" si="9"/>
        <v>303</v>
      </c>
    </row>
    <row r="304" spans="1:11" x14ac:dyDescent="0.3">
      <c r="A304">
        <v>304</v>
      </c>
      <c r="B304" t="s">
        <v>364</v>
      </c>
      <c r="D304" t="s">
        <v>305</v>
      </c>
      <c r="E304" t="s">
        <v>388</v>
      </c>
      <c r="F304">
        <v>3.04</v>
      </c>
      <c r="G304" t="s">
        <v>8</v>
      </c>
      <c r="H304" t="s">
        <v>389</v>
      </c>
      <c r="I304">
        <v>3.04</v>
      </c>
      <c r="J304" t="str">
        <f t="shared" si="8"/>
        <v>Insert into SC_Matieres (ligne,typePresta,designation,categorie,fournisseur,unite,prix,detail,prixHorsTransport,Reference) values (304,'MATIERE','Réduction 100-50','REDUCTIONS','PUM','pc',3.04,'-',3.04,'');</v>
      </c>
      <c r="K304" s="83">
        <f t="shared" si="9"/>
        <v>304</v>
      </c>
    </row>
    <row r="305" spans="1:11" x14ac:dyDescent="0.3">
      <c r="A305">
        <v>305</v>
      </c>
      <c r="B305" t="s">
        <v>705</v>
      </c>
      <c r="D305" t="s">
        <v>305</v>
      </c>
      <c r="E305" t="s">
        <v>388</v>
      </c>
      <c r="F305">
        <v>3.6</v>
      </c>
      <c r="G305" t="s">
        <v>8</v>
      </c>
      <c r="H305" t="s">
        <v>389</v>
      </c>
      <c r="I305">
        <v>3.6</v>
      </c>
      <c r="J305" t="str">
        <f t="shared" si="8"/>
        <v>Insert into SC_Matieres (ligne,typePresta,designation,categorie,fournisseur,unite,prix,detail,prixHorsTransport,Reference) values (305,'MATIERE','Réduction 100-63','REDUCTIONS','PUM','pc',3.6,'-',3.6,'');</v>
      </c>
      <c r="K305" s="83">
        <f t="shared" si="9"/>
        <v>305</v>
      </c>
    </row>
    <row r="306" spans="1:11" x14ac:dyDescent="0.3">
      <c r="A306">
        <v>306</v>
      </c>
      <c r="B306" t="s">
        <v>706</v>
      </c>
      <c r="D306" t="s">
        <v>305</v>
      </c>
      <c r="E306" t="s">
        <v>388</v>
      </c>
      <c r="F306">
        <v>3.21</v>
      </c>
      <c r="G306" t="s">
        <v>8</v>
      </c>
      <c r="H306" t="s">
        <v>389</v>
      </c>
      <c r="I306">
        <v>3.21</v>
      </c>
      <c r="J306" t="str">
        <f t="shared" si="8"/>
        <v>Insert into SC_Matieres (ligne,typePresta,designation,categorie,fournisseur,unite,prix,detail,prixHorsTransport,Reference) values (306,'MATIERE','Réduction 100-80','REDUCTIONS','PUM','pc',3.21,'-',3.21,'');</v>
      </c>
      <c r="K306" s="83">
        <f t="shared" si="9"/>
        <v>306</v>
      </c>
    </row>
    <row r="307" spans="1:11" x14ac:dyDescent="0.3">
      <c r="A307">
        <v>307</v>
      </c>
      <c r="B307" t="s">
        <v>306</v>
      </c>
      <c r="D307" t="s">
        <v>305</v>
      </c>
      <c r="E307" t="s">
        <v>388</v>
      </c>
      <c r="F307">
        <v>4.03</v>
      </c>
      <c r="G307" t="s">
        <v>8</v>
      </c>
      <c r="H307" t="s">
        <v>389</v>
      </c>
      <c r="I307">
        <v>4.03</v>
      </c>
      <c r="J307" t="str">
        <f t="shared" si="8"/>
        <v>Insert into SC_Matieres (ligne,typePresta,designation,categorie,fournisseur,unite,prix,detail,prixHorsTransport,Reference) values (307,'MATIERE','Réduction 110-100','REDUCTIONS','PUM','pc',4.03,'-',4.03,'');</v>
      </c>
      <c r="K307" s="83">
        <f t="shared" si="9"/>
        <v>307</v>
      </c>
    </row>
    <row r="308" spans="1:11" x14ac:dyDescent="0.3">
      <c r="A308">
        <v>308</v>
      </c>
      <c r="B308" t="s">
        <v>707</v>
      </c>
      <c r="D308" t="s">
        <v>708</v>
      </c>
      <c r="E308" t="s">
        <v>388</v>
      </c>
      <c r="F308">
        <v>10.98</v>
      </c>
      <c r="G308" t="s">
        <v>8</v>
      </c>
      <c r="H308" t="s">
        <v>389</v>
      </c>
      <c r="I308">
        <v>10.98</v>
      </c>
      <c r="J308" t="str">
        <f t="shared" si="8"/>
        <v>Insert into SC_Matieres (ligne,typePresta,designation,categorie,fournisseur,unite,prix,detail,prixHorsTransport,Reference) values (308,'MATIERE','regard pluviale béton 25 x 25','REGARDS_ BETON','PUM','pc',10.98,'-',10.98,'');</v>
      </c>
      <c r="K308" s="83">
        <f t="shared" si="9"/>
        <v>308</v>
      </c>
    </row>
    <row r="309" spans="1:11" x14ac:dyDescent="0.3">
      <c r="A309">
        <v>309</v>
      </c>
      <c r="B309" t="s">
        <v>363</v>
      </c>
      <c r="D309" t="s">
        <v>708</v>
      </c>
      <c r="E309" t="s">
        <v>388</v>
      </c>
      <c r="F309">
        <v>8.93</v>
      </c>
      <c r="G309" t="s">
        <v>8</v>
      </c>
      <c r="H309" t="s">
        <v>389</v>
      </c>
      <c r="I309">
        <v>8.93</v>
      </c>
      <c r="J309" t="str">
        <f t="shared" ref="J309:J372" si="10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83">
        <f t="shared" si="9"/>
        <v>309</v>
      </c>
    </row>
    <row r="310" spans="1:11" x14ac:dyDescent="0.3">
      <c r="A310">
        <v>310</v>
      </c>
      <c r="B310" t="s">
        <v>709</v>
      </c>
      <c r="D310" t="s">
        <v>708</v>
      </c>
      <c r="E310" t="s">
        <v>388</v>
      </c>
      <c r="F310">
        <v>4.2</v>
      </c>
      <c r="G310" t="s">
        <v>8</v>
      </c>
      <c r="H310" t="s">
        <v>389</v>
      </c>
      <c r="I310">
        <v>4.2</v>
      </c>
      <c r="J310" t="str">
        <f t="shared" si="10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83">
        <f t="shared" ref="K310:K373" si="11">A310</f>
        <v>310</v>
      </c>
    </row>
    <row r="311" spans="1:11" x14ac:dyDescent="0.3">
      <c r="A311">
        <v>311</v>
      </c>
      <c r="B311" t="s">
        <v>710</v>
      </c>
      <c r="D311" t="s">
        <v>708</v>
      </c>
      <c r="E311" t="s">
        <v>388</v>
      </c>
      <c r="F311">
        <v>13.28</v>
      </c>
      <c r="G311" t="s">
        <v>8</v>
      </c>
      <c r="H311" t="s">
        <v>389</v>
      </c>
      <c r="I311">
        <v>13.28</v>
      </c>
      <c r="J311" t="str">
        <f t="shared" si="10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83">
        <f t="shared" si="11"/>
        <v>311</v>
      </c>
    </row>
    <row r="312" spans="1:11" x14ac:dyDescent="0.3">
      <c r="A312">
        <v>312</v>
      </c>
      <c r="B312" t="s">
        <v>711</v>
      </c>
      <c r="D312" t="s">
        <v>708</v>
      </c>
      <c r="E312" t="s">
        <v>388</v>
      </c>
      <c r="F312">
        <v>4.8</v>
      </c>
      <c r="G312" t="s">
        <v>8</v>
      </c>
      <c r="H312" t="s">
        <v>389</v>
      </c>
      <c r="I312">
        <v>4.8</v>
      </c>
      <c r="J312" t="str">
        <f t="shared" si="10"/>
        <v>Insert into SC_Matieres (ligne,typePresta,designation,categorie,fournisseur,unite,prix,detail,prixHorsTransport,Reference) values (312,'MATIERE','Couvercle pr boite pluviale 30 x30','REGARDS_ BETON','PUM','pc',4.8,'-',4.8,'');</v>
      </c>
      <c r="K312" s="83">
        <f t="shared" si="11"/>
        <v>312</v>
      </c>
    </row>
    <row r="313" spans="1:11" x14ac:dyDescent="0.3">
      <c r="A313">
        <v>313</v>
      </c>
      <c r="B313" t="s">
        <v>712</v>
      </c>
      <c r="D313" t="s">
        <v>713</v>
      </c>
      <c r="E313" t="s">
        <v>328</v>
      </c>
      <c r="F313">
        <v>177.23</v>
      </c>
      <c r="G313" t="s">
        <v>8</v>
      </c>
      <c r="H313" t="s">
        <v>389</v>
      </c>
      <c r="I313" t="s">
        <v>770</v>
      </c>
      <c r="J313" t="str">
        <f t="shared" si="10"/>
        <v>Insert into SC_Matieres (ligne,typePresta,designation,categorie,fournisseur,unite,prix,detail,prixHorsTransport,Reference) values (313,'MATIERE','KIT RELEVAGE 3 VOIES DIAM 63','REGARDS_ET_REPARTITEURS','SASKIT','pc',177.23,'-',null,'');</v>
      </c>
      <c r="K313" s="83">
        <f t="shared" si="11"/>
        <v>313</v>
      </c>
    </row>
    <row r="314" spans="1:11" x14ac:dyDescent="0.3">
      <c r="A314">
        <v>314</v>
      </c>
      <c r="B314" t="s">
        <v>714</v>
      </c>
      <c r="C314" t="s">
        <v>1027</v>
      </c>
      <c r="D314" t="s">
        <v>713</v>
      </c>
      <c r="E314" t="s">
        <v>328</v>
      </c>
      <c r="F314">
        <v>20</v>
      </c>
      <c r="G314" t="s">
        <v>8</v>
      </c>
      <c r="H314" t="s">
        <v>389</v>
      </c>
      <c r="I314" t="s">
        <v>770</v>
      </c>
      <c r="J314" t="str">
        <f t="shared" si="10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83">
        <f t="shared" si="11"/>
        <v>314</v>
      </c>
    </row>
    <row r="315" spans="1:11" x14ac:dyDescent="0.3">
      <c r="A315">
        <v>315</v>
      </c>
      <c r="B315" t="s">
        <v>715</v>
      </c>
      <c r="C315" t="s">
        <v>1026</v>
      </c>
      <c r="D315" t="s">
        <v>713</v>
      </c>
      <c r="E315" t="s">
        <v>328</v>
      </c>
      <c r="F315">
        <v>30</v>
      </c>
      <c r="G315" t="s">
        <v>8</v>
      </c>
      <c r="H315" t="s">
        <v>389</v>
      </c>
      <c r="I315" t="s">
        <v>770</v>
      </c>
      <c r="J315" t="str">
        <f t="shared" si="10"/>
        <v>Insert into SC_Matieres (ligne,typePresta,designation,categorie,fournisseur,unite,prix,detail,prixHorsTransport,Reference) values (315,'MATIERE','REHAUSSE','REGARDS_ET_REPARTITEURS','SASKIT','pc',30,'-',null,'MREHA');</v>
      </c>
      <c r="K315" s="83">
        <f t="shared" si="11"/>
        <v>315</v>
      </c>
    </row>
    <row r="316" spans="1:11" x14ac:dyDescent="0.3">
      <c r="A316">
        <v>316</v>
      </c>
      <c r="B316" t="s">
        <v>716</v>
      </c>
      <c r="C316" t="s">
        <v>1028</v>
      </c>
      <c r="D316" t="s">
        <v>713</v>
      </c>
      <c r="E316" t="s">
        <v>328</v>
      </c>
      <c r="F316">
        <v>34.200000000000003</v>
      </c>
      <c r="G316" t="s">
        <v>8</v>
      </c>
      <c r="H316" t="s">
        <v>389</v>
      </c>
      <c r="I316" t="s">
        <v>770</v>
      </c>
      <c r="J316" t="str">
        <f t="shared" si="10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83">
        <f t="shared" si="11"/>
        <v>316</v>
      </c>
    </row>
    <row r="317" spans="1:11" x14ac:dyDescent="0.3">
      <c r="A317">
        <v>317</v>
      </c>
      <c r="B317" t="s">
        <v>717</v>
      </c>
      <c r="C317" t="s">
        <v>1029</v>
      </c>
      <c r="D317" t="s">
        <v>713</v>
      </c>
      <c r="E317" t="s">
        <v>328</v>
      </c>
      <c r="F317">
        <v>36</v>
      </c>
      <c r="G317" t="s">
        <v>8</v>
      </c>
      <c r="H317" t="s">
        <v>389</v>
      </c>
      <c r="I317" t="s">
        <v>770</v>
      </c>
      <c r="J317" t="str">
        <f t="shared" si="10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83">
        <f t="shared" si="11"/>
        <v>317</v>
      </c>
    </row>
    <row r="318" spans="1:11" x14ac:dyDescent="0.3">
      <c r="A318">
        <v>318</v>
      </c>
      <c r="B318" t="s">
        <v>718</v>
      </c>
      <c r="C318" t="s">
        <v>1025</v>
      </c>
      <c r="D318" t="s">
        <v>713</v>
      </c>
      <c r="E318" t="s">
        <v>328</v>
      </c>
      <c r="F318">
        <v>37.5</v>
      </c>
      <c r="G318" t="s">
        <v>8</v>
      </c>
      <c r="H318" t="s">
        <v>389</v>
      </c>
      <c r="I318" t="s">
        <v>770</v>
      </c>
      <c r="J318" t="str">
        <f t="shared" si="10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83">
        <f t="shared" si="11"/>
        <v>318</v>
      </c>
    </row>
    <row r="319" spans="1:11" x14ac:dyDescent="0.3">
      <c r="A319">
        <v>319</v>
      </c>
      <c r="B319" t="s">
        <v>719</v>
      </c>
      <c r="C319" t="s">
        <v>1023</v>
      </c>
      <c r="D319" t="s">
        <v>713</v>
      </c>
      <c r="E319" t="s">
        <v>328</v>
      </c>
      <c r="F319">
        <v>50</v>
      </c>
      <c r="G319" t="s">
        <v>8</v>
      </c>
      <c r="H319" t="s">
        <v>389</v>
      </c>
      <c r="I319" t="s">
        <v>770</v>
      </c>
      <c r="J319" t="str">
        <f t="shared" si="10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83">
        <f t="shared" si="11"/>
        <v>319</v>
      </c>
    </row>
    <row r="320" spans="1:11" x14ac:dyDescent="0.3">
      <c r="A320">
        <v>320</v>
      </c>
      <c r="B320" t="s">
        <v>720</v>
      </c>
      <c r="C320" t="s">
        <v>1024</v>
      </c>
      <c r="D320" t="s">
        <v>713</v>
      </c>
      <c r="E320" t="s">
        <v>328</v>
      </c>
      <c r="F320">
        <v>50</v>
      </c>
      <c r="G320" t="s">
        <v>8</v>
      </c>
      <c r="H320" t="s">
        <v>389</v>
      </c>
      <c r="I320" t="s">
        <v>770</v>
      </c>
      <c r="J320" t="str">
        <f t="shared" si="10"/>
        <v>Insert into SC_Matieres (ligne,typePresta,designation,categorie,fournisseur,unite,prix,detail,prixHorsTransport,Reference) values (320,'MATIERE','REPARTITEUR','REGARDS_ET_REPARTITEURS','SASKIT','pc',50,'-',null,'TOB03');</v>
      </c>
      <c r="K320" s="83">
        <f t="shared" si="11"/>
        <v>320</v>
      </c>
    </row>
    <row r="321" spans="1:11" x14ac:dyDescent="0.3">
      <c r="A321">
        <v>321</v>
      </c>
      <c r="B321" t="s">
        <v>721</v>
      </c>
      <c r="C321" t="s">
        <v>1031</v>
      </c>
      <c r="D321" t="s">
        <v>713</v>
      </c>
      <c r="E321" t="s">
        <v>328</v>
      </c>
      <c r="F321">
        <v>66</v>
      </c>
      <c r="G321" t="s">
        <v>8</v>
      </c>
      <c r="H321" t="s">
        <v>389</v>
      </c>
      <c r="I321" t="s">
        <v>770</v>
      </c>
      <c r="J321" t="str">
        <f t="shared" si="10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83">
        <f t="shared" si="11"/>
        <v>321</v>
      </c>
    </row>
    <row r="322" spans="1:11" x14ac:dyDescent="0.3">
      <c r="A322">
        <v>322</v>
      </c>
      <c r="B322" t="s">
        <v>722</v>
      </c>
      <c r="C322" t="s">
        <v>1030</v>
      </c>
      <c r="D322" t="s">
        <v>713</v>
      </c>
      <c r="E322" t="s">
        <v>328</v>
      </c>
      <c r="F322">
        <v>91.8</v>
      </c>
      <c r="G322" t="s">
        <v>8</v>
      </c>
      <c r="H322" t="s">
        <v>389</v>
      </c>
      <c r="I322" t="s">
        <v>770</v>
      </c>
      <c r="J322" t="str">
        <f t="shared" si="10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83">
        <f t="shared" si="11"/>
        <v>322</v>
      </c>
    </row>
    <row r="323" spans="1:11" x14ac:dyDescent="0.3">
      <c r="A323">
        <v>323</v>
      </c>
      <c r="B323" t="s">
        <v>723</v>
      </c>
      <c r="C323" t="s">
        <v>1033</v>
      </c>
      <c r="D323" t="s">
        <v>713</v>
      </c>
      <c r="E323" t="s">
        <v>328</v>
      </c>
      <c r="F323">
        <v>99</v>
      </c>
      <c r="G323" t="s">
        <v>8</v>
      </c>
      <c r="H323" t="s">
        <v>389</v>
      </c>
      <c r="I323" t="s">
        <v>770</v>
      </c>
      <c r="J323" t="str">
        <f t="shared" si="10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83">
        <f t="shared" si="11"/>
        <v>323</v>
      </c>
    </row>
    <row r="324" spans="1:11" x14ac:dyDescent="0.3">
      <c r="A324">
        <v>324</v>
      </c>
      <c r="B324" t="s">
        <v>724</v>
      </c>
      <c r="C324" t="s">
        <v>1022</v>
      </c>
      <c r="D324" t="s">
        <v>713</v>
      </c>
      <c r="E324" t="s">
        <v>328</v>
      </c>
      <c r="F324">
        <v>112.15</v>
      </c>
      <c r="G324" t="s">
        <v>8</v>
      </c>
      <c r="H324" t="s">
        <v>389</v>
      </c>
      <c r="I324" t="s">
        <v>770</v>
      </c>
      <c r="J324" t="str">
        <f t="shared" si="10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83">
        <f t="shared" si="11"/>
        <v>324</v>
      </c>
    </row>
    <row r="325" spans="1:11" x14ac:dyDescent="0.3">
      <c r="A325">
        <v>325</v>
      </c>
      <c r="B325" t="s">
        <v>725</v>
      </c>
      <c r="C325" t="s">
        <v>1022</v>
      </c>
      <c r="D325" t="s">
        <v>713</v>
      </c>
      <c r="E325" t="s">
        <v>328</v>
      </c>
      <c r="F325">
        <v>112.15</v>
      </c>
      <c r="G325" t="s">
        <v>8</v>
      </c>
      <c r="H325" t="s">
        <v>389</v>
      </c>
      <c r="I325" t="s">
        <v>770</v>
      </c>
      <c r="J325" t="str">
        <f t="shared" si="10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83">
        <f t="shared" si="11"/>
        <v>325</v>
      </c>
    </row>
    <row r="326" spans="1:11" x14ac:dyDescent="0.3">
      <c r="A326">
        <v>326</v>
      </c>
      <c r="B326" t="s">
        <v>726</v>
      </c>
      <c r="D326" t="s">
        <v>713</v>
      </c>
      <c r="E326" t="s">
        <v>328</v>
      </c>
      <c r="F326">
        <v>121.1</v>
      </c>
      <c r="G326" t="s">
        <v>8</v>
      </c>
      <c r="H326" t="s">
        <v>389</v>
      </c>
      <c r="I326" t="s">
        <v>770</v>
      </c>
      <c r="J326" t="str">
        <f t="shared" si="10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83">
        <f t="shared" si="11"/>
        <v>326</v>
      </c>
    </row>
    <row r="327" spans="1:11" x14ac:dyDescent="0.3">
      <c r="A327">
        <v>327</v>
      </c>
      <c r="B327" t="s">
        <v>727</v>
      </c>
      <c r="C327" t="s">
        <v>1032</v>
      </c>
      <c r="D327" t="s">
        <v>713</v>
      </c>
      <c r="E327" t="s">
        <v>328</v>
      </c>
      <c r="F327">
        <v>120.5</v>
      </c>
      <c r="G327" t="s">
        <v>8</v>
      </c>
      <c r="H327" t="s">
        <v>389</v>
      </c>
      <c r="I327" t="s">
        <v>770</v>
      </c>
      <c r="J327" t="str">
        <f t="shared" si="10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83">
        <f t="shared" si="11"/>
        <v>327</v>
      </c>
    </row>
    <row r="328" spans="1:11" x14ac:dyDescent="0.3">
      <c r="A328">
        <v>328</v>
      </c>
      <c r="B328" t="s">
        <v>728</v>
      </c>
      <c r="D328" t="s">
        <v>713</v>
      </c>
      <c r="E328" t="s">
        <v>328</v>
      </c>
      <c r="F328">
        <v>158.16999999999999</v>
      </c>
      <c r="G328" t="s">
        <v>8</v>
      </c>
      <c r="H328" t="s">
        <v>389</v>
      </c>
      <c r="I328" t="s">
        <v>770</v>
      </c>
      <c r="J328" t="str">
        <f t="shared" si="10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83">
        <f t="shared" si="11"/>
        <v>328</v>
      </c>
    </row>
    <row r="329" spans="1:11" x14ac:dyDescent="0.3">
      <c r="A329">
        <v>329</v>
      </c>
      <c r="B329" t="s">
        <v>366</v>
      </c>
      <c r="C329" t="s">
        <v>1019</v>
      </c>
      <c r="D329" t="s">
        <v>713</v>
      </c>
      <c r="E329" t="s">
        <v>328</v>
      </c>
      <c r="F329">
        <v>164.33</v>
      </c>
      <c r="G329" t="s">
        <v>8</v>
      </c>
      <c r="H329" t="s">
        <v>389</v>
      </c>
      <c r="I329" t="s">
        <v>770</v>
      </c>
      <c r="J329" t="str">
        <f t="shared" si="10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83">
        <f t="shared" si="11"/>
        <v>329</v>
      </c>
    </row>
    <row r="330" spans="1:11" x14ac:dyDescent="0.3">
      <c r="A330">
        <v>330</v>
      </c>
      <c r="B330" t="s">
        <v>729</v>
      </c>
      <c r="C330" t="s">
        <v>1019</v>
      </c>
      <c r="D330" t="s">
        <v>713</v>
      </c>
      <c r="E330" t="s">
        <v>328</v>
      </c>
      <c r="F330">
        <v>164.33</v>
      </c>
      <c r="G330" t="s">
        <v>8</v>
      </c>
      <c r="H330" t="s">
        <v>389</v>
      </c>
      <c r="I330" t="s">
        <v>770</v>
      </c>
      <c r="J330" t="str">
        <f t="shared" si="10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83">
        <f t="shared" si="11"/>
        <v>330</v>
      </c>
    </row>
    <row r="331" spans="1:11" x14ac:dyDescent="0.3">
      <c r="A331">
        <v>331</v>
      </c>
      <c r="B331" t="s">
        <v>730</v>
      </c>
      <c r="D331" t="s">
        <v>713</v>
      </c>
      <c r="E331" t="s">
        <v>328</v>
      </c>
      <c r="F331">
        <v>167.08</v>
      </c>
      <c r="G331" t="s">
        <v>8</v>
      </c>
      <c r="H331" t="s">
        <v>389</v>
      </c>
      <c r="I331" t="s">
        <v>770</v>
      </c>
      <c r="J331" t="str">
        <f t="shared" si="10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83">
        <f t="shared" si="11"/>
        <v>331</v>
      </c>
    </row>
    <row r="332" spans="1:11" x14ac:dyDescent="0.3">
      <c r="A332">
        <v>332</v>
      </c>
      <c r="B332" t="s">
        <v>731</v>
      </c>
      <c r="C332" t="s">
        <v>1020</v>
      </c>
      <c r="D332" t="s">
        <v>713</v>
      </c>
      <c r="E332" t="s">
        <v>328</v>
      </c>
      <c r="F332">
        <v>167.89</v>
      </c>
      <c r="G332" t="s">
        <v>8</v>
      </c>
      <c r="H332" t="s">
        <v>389</v>
      </c>
      <c r="I332" t="s">
        <v>770</v>
      </c>
      <c r="J332" t="str">
        <f t="shared" si="10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83">
        <f t="shared" si="11"/>
        <v>332</v>
      </c>
    </row>
    <row r="333" spans="1:11" x14ac:dyDescent="0.3">
      <c r="A333">
        <v>333</v>
      </c>
      <c r="B333" t="s">
        <v>732</v>
      </c>
      <c r="C333" t="s">
        <v>1021</v>
      </c>
      <c r="D333" t="s">
        <v>713</v>
      </c>
      <c r="E333" t="s">
        <v>328</v>
      </c>
      <c r="F333">
        <v>174.48</v>
      </c>
      <c r="G333" t="s">
        <v>8</v>
      </c>
      <c r="H333" t="s">
        <v>389</v>
      </c>
      <c r="I333" t="s">
        <v>770</v>
      </c>
      <c r="J333" t="str">
        <f t="shared" si="10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83">
        <f t="shared" si="11"/>
        <v>333</v>
      </c>
    </row>
    <row r="334" spans="1:11" x14ac:dyDescent="0.3">
      <c r="A334">
        <v>334</v>
      </c>
      <c r="B334" t="s">
        <v>733</v>
      </c>
      <c r="C334" t="s">
        <v>1017</v>
      </c>
      <c r="D334" t="s">
        <v>713</v>
      </c>
      <c r="E334" t="s">
        <v>328</v>
      </c>
      <c r="F334">
        <v>494.11</v>
      </c>
      <c r="G334" t="s">
        <v>8</v>
      </c>
      <c r="H334" t="s">
        <v>389</v>
      </c>
      <c r="I334" t="s">
        <v>770</v>
      </c>
      <c r="J334" t="str">
        <f t="shared" si="10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  <c r="K334" s="83">
        <f t="shared" si="11"/>
        <v>334</v>
      </c>
    </row>
    <row r="335" spans="1:11" x14ac:dyDescent="0.3">
      <c r="A335">
        <v>335</v>
      </c>
      <c r="B335" t="s">
        <v>734</v>
      </c>
      <c r="C335" t="s">
        <v>1018</v>
      </c>
      <c r="D335" t="s">
        <v>713</v>
      </c>
      <c r="E335" t="s">
        <v>328</v>
      </c>
      <c r="F335">
        <v>520.05999999999995</v>
      </c>
      <c r="G335" t="s">
        <v>8</v>
      </c>
      <c r="H335" t="s">
        <v>389</v>
      </c>
      <c r="I335" t="s">
        <v>770</v>
      </c>
      <c r="J335" t="str">
        <f t="shared" si="10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  <c r="K335" s="83">
        <f t="shared" si="11"/>
        <v>335</v>
      </c>
    </row>
    <row r="336" spans="1:11" x14ac:dyDescent="0.3">
      <c r="A336">
        <v>336</v>
      </c>
      <c r="B336" t="s">
        <v>735</v>
      </c>
      <c r="C336" t="s">
        <v>735</v>
      </c>
      <c r="D336" t="s">
        <v>736</v>
      </c>
      <c r="E336" t="s">
        <v>328</v>
      </c>
      <c r="F336">
        <v>879</v>
      </c>
      <c r="G336" t="s">
        <v>8</v>
      </c>
      <c r="H336" t="s">
        <v>389</v>
      </c>
      <c r="I336" t="s">
        <v>770</v>
      </c>
      <c r="J336" t="str">
        <f t="shared" si="10"/>
        <v>Insert into SC_Matieres (ligne,typePresta,designation,categorie,fournisseur,unite,prix,detail,prixHorsTransport,Reference) values (336,'MATIERE','NSPR-1800','RELEVAGE','SASKIT','pc',879,'-',null,'NSPR-1800');</v>
      </c>
      <c r="K336" s="83">
        <f t="shared" si="11"/>
        <v>336</v>
      </c>
    </row>
    <row r="337" spans="1:11" x14ac:dyDescent="0.3">
      <c r="A337">
        <v>337</v>
      </c>
      <c r="B337" t="s">
        <v>737</v>
      </c>
      <c r="C337" t="s">
        <v>737</v>
      </c>
      <c r="D337" t="s">
        <v>736</v>
      </c>
      <c r="E337" t="s">
        <v>328</v>
      </c>
      <c r="F337">
        <v>369</v>
      </c>
      <c r="G337" t="s">
        <v>8</v>
      </c>
      <c r="H337" t="s">
        <v>389</v>
      </c>
      <c r="I337" t="s">
        <v>770</v>
      </c>
      <c r="J337" t="str">
        <f t="shared" si="10"/>
        <v>Insert into SC_Matieres (ligne,typePresta,designation,categorie,fournisseur,unite,prix,detail,prixHorsTransport,Reference) values (337,'MATIERE','ECSPR-900','RELEVAGE','SASKIT','pc',369,'-',null,'ECSPR-900');</v>
      </c>
      <c r="K337" s="83">
        <f t="shared" si="11"/>
        <v>337</v>
      </c>
    </row>
    <row r="338" spans="1:11" x14ac:dyDescent="0.3">
      <c r="A338">
        <v>338</v>
      </c>
      <c r="B338" t="s">
        <v>738</v>
      </c>
      <c r="C338" t="s">
        <v>738</v>
      </c>
      <c r="D338" t="s">
        <v>736</v>
      </c>
      <c r="E338" t="s">
        <v>328</v>
      </c>
      <c r="F338">
        <v>399</v>
      </c>
      <c r="G338" t="s">
        <v>8</v>
      </c>
      <c r="H338" t="s">
        <v>389</v>
      </c>
      <c r="I338" t="s">
        <v>770</v>
      </c>
      <c r="J338" t="str">
        <f t="shared" si="10"/>
        <v>Insert into SC_Matieres (ligne,typePresta,designation,categorie,fournisseur,unite,prix,detail,prixHorsTransport,Reference) values (338,'MATIERE','ECSPR-1200','RELEVAGE','SASKIT','pc',399,'-',null,'ECSPR-1200');</v>
      </c>
      <c r="K338" s="83">
        <f t="shared" si="11"/>
        <v>338</v>
      </c>
    </row>
    <row r="339" spans="1:11" x14ac:dyDescent="0.3">
      <c r="A339">
        <v>339</v>
      </c>
      <c r="B339" t="s">
        <v>739</v>
      </c>
      <c r="C339" t="s">
        <v>739</v>
      </c>
      <c r="D339" t="s">
        <v>736</v>
      </c>
      <c r="E339" t="s">
        <v>328</v>
      </c>
      <c r="F339">
        <v>459</v>
      </c>
      <c r="G339" t="s">
        <v>8</v>
      </c>
      <c r="H339" t="s">
        <v>389</v>
      </c>
      <c r="I339" t="s">
        <v>770</v>
      </c>
      <c r="J339" t="str">
        <f t="shared" si="10"/>
        <v>Insert into SC_Matieres (ligne,typePresta,designation,categorie,fournisseur,unite,prix,detail,prixHorsTransport,Reference) values (339,'MATIERE','ECSPR-1500','RELEVAGE','SASKIT','pc',459,'-',null,'ECSPR-1500');</v>
      </c>
      <c r="K339" s="83">
        <f t="shared" si="11"/>
        <v>339</v>
      </c>
    </row>
    <row r="340" spans="1:11" x14ac:dyDescent="0.3">
      <c r="A340">
        <v>340</v>
      </c>
      <c r="B340" t="s">
        <v>740</v>
      </c>
      <c r="C340" t="s">
        <v>740</v>
      </c>
      <c r="D340" t="s">
        <v>736</v>
      </c>
      <c r="E340" t="s">
        <v>328</v>
      </c>
      <c r="F340">
        <v>499</v>
      </c>
      <c r="G340" t="s">
        <v>8</v>
      </c>
      <c r="H340" t="s">
        <v>389</v>
      </c>
      <c r="I340" t="s">
        <v>770</v>
      </c>
      <c r="J340" t="str">
        <f t="shared" si="10"/>
        <v>Insert into SC_Matieres (ligne,typePresta,designation,categorie,fournisseur,unite,prix,detail,prixHorsTransport,Reference) values (340,'MATIERE','ECSPR-1800','RELEVAGE','SASKIT','pc',499,'-',null,'ECSPR-1800');</v>
      </c>
      <c r="K340" s="83">
        <f t="shared" si="11"/>
        <v>340</v>
      </c>
    </row>
    <row r="341" spans="1:11" x14ac:dyDescent="0.3">
      <c r="A341">
        <v>341</v>
      </c>
      <c r="B341" t="s">
        <v>741</v>
      </c>
      <c r="C341" t="s">
        <v>741</v>
      </c>
      <c r="D341" t="s">
        <v>736</v>
      </c>
      <c r="E341" t="s">
        <v>328</v>
      </c>
      <c r="F341">
        <v>559</v>
      </c>
      <c r="G341" t="s">
        <v>8</v>
      </c>
      <c r="H341" t="s">
        <v>389</v>
      </c>
      <c r="I341" t="s">
        <v>770</v>
      </c>
      <c r="J341" t="str">
        <f t="shared" si="10"/>
        <v>Insert into SC_Matieres (ligne,typePresta,designation,categorie,fournisseur,unite,prix,detail,prixHorsTransport,Reference) values (341,'MATIERE','ECSPR-2100','RELEVAGE','SASKIT','pc',559,'-',null,'ECSPR-2100');</v>
      </c>
      <c r="K341" s="83">
        <f t="shared" si="11"/>
        <v>341</v>
      </c>
    </row>
    <row r="342" spans="1:11" x14ac:dyDescent="0.3">
      <c r="A342">
        <v>342</v>
      </c>
      <c r="B342" t="s">
        <v>742</v>
      </c>
      <c r="C342" t="s">
        <v>742</v>
      </c>
      <c r="D342" t="s">
        <v>736</v>
      </c>
      <c r="E342" t="s">
        <v>328</v>
      </c>
      <c r="F342">
        <v>669</v>
      </c>
      <c r="G342" t="s">
        <v>8</v>
      </c>
      <c r="H342" t="s">
        <v>389</v>
      </c>
      <c r="I342" t="s">
        <v>770</v>
      </c>
      <c r="J342" t="str">
        <f t="shared" si="10"/>
        <v>Insert into SC_Matieres (ligne,typePresta,designation,categorie,fournisseur,unite,prix,detail,prixHorsTransport,Reference) values (342,'MATIERE','SPR-900-50','RELEVAGE','SASKIT','pc',669,'-',null,'SPR-900-50');</v>
      </c>
      <c r="K342" s="83">
        <f t="shared" si="11"/>
        <v>342</v>
      </c>
    </row>
    <row r="343" spans="1:11" x14ac:dyDescent="0.3">
      <c r="A343">
        <v>343</v>
      </c>
      <c r="B343" t="s">
        <v>743</v>
      </c>
      <c r="C343" t="s">
        <v>743</v>
      </c>
      <c r="D343" t="s">
        <v>736</v>
      </c>
      <c r="E343" t="s">
        <v>328</v>
      </c>
      <c r="F343">
        <v>729</v>
      </c>
      <c r="G343" t="s">
        <v>8</v>
      </c>
      <c r="H343" t="s">
        <v>389</v>
      </c>
      <c r="I343" t="s">
        <v>770</v>
      </c>
      <c r="J343" t="str">
        <f t="shared" si="10"/>
        <v>Insert into SC_Matieres (ligne,typePresta,designation,categorie,fournisseur,unite,prix,detail,prixHorsTransport,Reference) values (343,'MATIERE','SPR-1500-50','RELEVAGE','SASKIT','pc',729,'-',null,'SPR-1500-50');</v>
      </c>
      <c r="K343" s="83">
        <f t="shared" si="11"/>
        <v>343</v>
      </c>
    </row>
    <row r="344" spans="1:11" x14ac:dyDescent="0.3">
      <c r="A344">
        <v>344</v>
      </c>
      <c r="B344" t="s">
        <v>744</v>
      </c>
      <c r="C344" t="s">
        <v>744</v>
      </c>
      <c r="D344" t="s">
        <v>736</v>
      </c>
      <c r="E344" t="s">
        <v>328</v>
      </c>
      <c r="F344">
        <v>699</v>
      </c>
      <c r="G344" t="s">
        <v>8</v>
      </c>
      <c r="I344" t="s">
        <v>770</v>
      </c>
      <c r="J344" t="str">
        <f t="shared" si="10"/>
        <v>Insert into SC_Matieres (ligne,typePresta,designation,categorie,fournisseur,unite,prix,detail,prixHorsTransport,Reference) values (344,'MATIERE','SPR-1200-50','RELEVAGE','SASKIT','pc',699,'',null,'SPR-1200-50');</v>
      </c>
      <c r="K344" s="83">
        <f t="shared" si="11"/>
        <v>344</v>
      </c>
    </row>
    <row r="345" spans="1:11" x14ac:dyDescent="0.3">
      <c r="A345">
        <v>345</v>
      </c>
      <c r="B345" t="s">
        <v>745</v>
      </c>
      <c r="C345" t="s">
        <v>745</v>
      </c>
      <c r="D345" t="s">
        <v>736</v>
      </c>
      <c r="E345" t="s">
        <v>328</v>
      </c>
      <c r="F345">
        <v>755.67</v>
      </c>
      <c r="G345" t="s">
        <v>8</v>
      </c>
      <c r="H345" t="s">
        <v>389</v>
      </c>
      <c r="I345" t="s">
        <v>770</v>
      </c>
      <c r="J345" t="str">
        <f t="shared" si="10"/>
        <v>Insert into SC_Matieres (ligne,typePresta,designation,categorie,fournisseur,unite,prix,detail,prixHorsTransport,Reference) values (345,'MATIERE','NSPR-900','RELEVAGE','SASKIT','pc',755.67,'-',null,'NSPR-900');</v>
      </c>
      <c r="K345" s="83">
        <f t="shared" si="11"/>
        <v>345</v>
      </c>
    </row>
    <row r="346" spans="1:11" x14ac:dyDescent="0.3">
      <c r="A346">
        <v>346</v>
      </c>
      <c r="B346" t="s">
        <v>746</v>
      </c>
      <c r="C346" t="s">
        <v>746</v>
      </c>
      <c r="D346" t="s">
        <v>736</v>
      </c>
      <c r="E346" t="s">
        <v>328</v>
      </c>
      <c r="F346">
        <v>759</v>
      </c>
      <c r="G346" t="s">
        <v>8</v>
      </c>
      <c r="H346" t="s">
        <v>389</v>
      </c>
      <c r="I346" t="s">
        <v>770</v>
      </c>
      <c r="J346" t="str">
        <f t="shared" si="10"/>
        <v>Insert into SC_Matieres (ligne,typePresta,designation,categorie,fournisseur,unite,prix,detail,prixHorsTransport,Reference) values (346,'MATIERE','SPR-1800-50','RELEVAGE','SASKIT','pc',759,'-',null,'SPR-1800-50');</v>
      </c>
      <c r="K346" s="83">
        <f t="shared" si="11"/>
        <v>346</v>
      </c>
    </row>
    <row r="347" spans="1:11" x14ac:dyDescent="0.3">
      <c r="A347">
        <v>347</v>
      </c>
      <c r="B347" t="s">
        <v>747</v>
      </c>
      <c r="C347" t="s">
        <v>747</v>
      </c>
      <c r="D347" t="s">
        <v>736</v>
      </c>
      <c r="E347" t="s">
        <v>328</v>
      </c>
      <c r="F347">
        <v>785.7</v>
      </c>
      <c r="G347" t="s">
        <v>8</v>
      </c>
      <c r="H347" t="s">
        <v>389</v>
      </c>
      <c r="I347" t="s">
        <v>770</v>
      </c>
      <c r="J347" t="str">
        <f t="shared" si="10"/>
        <v>Insert into SC_Matieres (ligne,typePresta,designation,categorie,fournisseur,unite,prix,detail,prixHorsTransport,Reference) values (347,'MATIERE','SPR-900-63','RELEVAGE','SASKIT','pc',785.7,'-',null,'SPR-900-63');</v>
      </c>
      <c r="K347" s="83">
        <f t="shared" si="11"/>
        <v>347</v>
      </c>
    </row>
    <row r="348" spans="1:11" x14ac:dyDescent="0.3">
      <c r="A348">
        <v>348</v>
      </c>
      <c r="B348" t="s">
        <v>748</v>
      </c>
      <c r="C348" t="s">
        <v>748</v>
      </c>
      <c r="D348" t="s">
        <v>736</v>
      </c>
      <c r="E348" t="s">
        <v>328</v>
      </c>
      <c r="F348">
        <v>789</v>
      </c>
      <c r="G348" t="s">
        <v>8</v>
      </c>
      <c r="H348" t="s">
        <v>389</v>
      </c>
      <c r="I348" t="s">
        <v>770</v>
      </c>
      <c r="J348" t="str">
        <f t="shared" si="10"/>
        <v>Insert into SC_Matieres (ligne,typePresta,designation,categorie,fournisseur,unite,prix,detail,prixHorsTransport,Reference) values (348,'MATIERE','SPR-2100-50','RELEVAGE','SASKIT','pc',789,'-',null,'SPR-2100-50');</v>
      </c>
      <c r="K348" s="83">
        <f t="shared" si="11"/>
        <v>348</v>
      </c>
    </row>
    <row r="349" spans="1:11" x14ac:dyDescent="0.3">
      <c r="A349">
        <v>349</v>
      </c>
      <c r="B349" t="s">
        <v>749</v>
      </c>
      <c r="C349" t="s">
        <v>749</v>
      </c>
      <c r="D349" t="s">
        <v>736</v>
      </c>
      <c r="E349" t="s">
        <v>328</v>
      </c>
      <c r="F349">
        <v>815.3</v>
      </c>
      <c r="G349" t="s">
        <v>8</v>
      </c>
      <c r="H349" t="s">
        <v>389</v>
      </c>
      <c r="I349" t="s">
        <v>770</v>
      </c>
      <c r="J349" t="str">
        <f t="shared" si="10"/>
        <v>Insert into SC_Matieres (ligne,typePresta,designation,categorie,fournisseur,unite,prix,detail,prixHorsTransport,Reference) values (349,'MATIERE','SPR-1200-63','RELEVAGE','SASKIT','pc',815.3,'-',null,'SPR-1200-63');</v>
      </c>
      <c r="K349" s="83">
        <f t="shared" si="11"/>
        <v>349</v>
      </c>
    </row>
    <row r="350" spans="1:11" x14ac:dyDescent="0.3">
      <c r="A350">
        <v>350</v>
      </c>
      <c r="B350" t="s">
        <v>750</v>
      </c>
      <c r="C350" t="s">
        <v>750</v>
      </c>
      <c r="D350" t="s">
        <v>736</v>
      </c>
      <c r="E350" t="s">
        <v>328</v>
      </c>
      <c r="F350">
        <v>819</v>
      </c>
      <c r="G350" t="s">
        <v>8</v>
      </c>
      <c r="H350" t="s">
        <v>389</v>
      </c>
      <c r="I350" t="s">
        <v>770</v>
      </c>
      <c r="J350" t="str">
        <f t="shared" si="10"/>
        <v>Insert into SC_Matieres (ligne,typePresta,designation,categorie,fournisseur,unite,prix,detail,prixHorsTransport,Reference) values (350,'MATIERE','NSPR-1200','RELEVAGE','SASKIT','pc',819,'-',null,'NSPR-1200');</v>
      </c>
      <c r="K350" s="83">
        <f t="shared" si="11"/>
        <v>350</v>
      </c>
    </row>
    <row r="351" spans="1:11" x14ac:dyDescent="0.3">
      <c r="A351">
        <v>351</v>
      </c>
      <c r="B351" t="s">
        <v>751</v>
      </c>
      <c r="C351" t="s">
        <v>751</v>
      </c>
      <c r="D351" t="s">
        <v>736</v>
      </c>
      <c r="E351" t="s">
        <v>328</v>
      </c>
      <c r="F351">
        <v>849</v>
      </c>
      <c r="G351" t="s">
        <v>8</v>
      </c>
      <c r="H351" t="s">
        <v>389</v>
      </c>
      <c r="I351" t="s">
        <v>770</v>
      </c>
      <c r="J351" t="str">
        <f t="shared" si="10"/>
        <v>Insert into SC_Matieres (ligne,typePresta,designation,categorie,fournisseur,unite,prix,detail,prixHorsTransport,Reference) values (351,'MATIERE','NSPR-1500','RELEVAGE','SASKIT','pc',849,'-',null,'NSPR-1500');</v>
      </c>
      <c r="K351" s="83">
        <f t="shared" si="11"/>
        <v>351</v>
      </c>
    </row>
    <row r="352" spans="1:11" x14ac:dyDescent="0.3">
      <c r="A352">
        <v>352</v>
      </c>
      <c r="B352" t="s">
        <v>752</v>
      </c>
      <c r="C352" t="s">
        <v>752</v>
      </c>
      <c r="D352" t="s">
        <v>736</v>
      </c>
      <c r="E352" t="s">
        <v>328</v>
      </c>
      <c r="F352">
        <v>849</v>
      </c>
      <c r="G352" t="s">
        <v>8</v>
      </c>
      <c r="H352" t="s">
        <v>389</v>
      </c>
      <c r="I352" t="s">
        <v>770</v>
      </c>
      <c r="J352" t="str">
        <f t="shared" si="10"/>
        <v>Insert into SC_Matieres (ligne,typePresta,designation,categorie,fournisseur,unite,prix,detail,prixHorsTransport,Reference) values (352,'MATIERE','SPR-1500-63','RELEVAGE','SASKIT','pc',849,'-',null,'SPR-1500-63');</v>
      </c>
      <c r="K352" s="83">
        <f t="shared" si="11"/>
        <v>352</v>
      </c>
    </row>
    <row r="353" spans="1:11" x14ac:dyDescent="0.3">
      <c r="A353">
        <v>353</v>
      </c>
      <c r="B353" t="s">
        <v>753</v>
      </c>
      <c r="C353" t="s">
        <v>753</v>
      </c>
      <c r="D353" t="s">
        <v>736</v>
      </c>
      <c r="E353" t="s">
        <v>328</v>
      </c>
      <c r="F353">
        <v>879</v>
      </c>
      <c r="G353" t="s">
        <v>8</v>
      </c>
      <c r="H353" t="s">
        <v>389</v>
      </c>
      <c r="I353" t="s">
        <v>770</v>
      </c>
      <c r="J353" t="str">
        <f t="shared" si="10"/>
        <v>Insert into SC_Matieres (ligne,typePresta,designation,categorie,fournisseur,unite,prix,detail,prixHorsTransport,Reference) values (353,'MATIERE','SPR-1800-63','RELEVAGE','SASKIT','pc',879,'-',null,'SPR-1800-63');</v>
      </c>
      <c r="K353" s="83">
        <f t="shared" si="11"/>
        <v>353</v>
      </c>
    </row>
    <row r="354" spans="1:11" x14ac:dyDescent="0.3">
      <c r="A354">
        <v>354</v>
      </c>
      <c r="B354" t="s">
        <v>754</v>
      </c>
      <c r="C354" t="s">
        <v>754</v>
      </c>
      <c r="D354" t="s">
        <v>736</v>
      </c>
      <c r="E354" t="s">
        <v>328</v>
      </c>
      <c r="F354">
        <v>899</v>
      </c>
      <c r="G354" t="s">
        <v>8</v>
      </c>
      <c r="H354" t="s">
        <v>389</v>
      </c>
      <c r="I354" t="s">
        <v>770</v>
      </c>
      <c r="J354" t="str">
        <f t="shared" si="10"/>
        <v>Insert into SC_Matieres (ligne,typePresta,designation,categorie,fournisseur,unite,prix,detail,prixHorsTransport,Reference) values (354,'MATIERE','NSPR-1200-PA','RELEVAGE','SASKIT','pc',899,'-',null,'NSPR-1200-PA');</v>
      </c>
      <c r="K354" s="83">
        <f t="shared" si="11"/>
        <v>354</v>
      </c>
    </row>
    <row r="355" spans="1:11" x14ac:dyDescent="0.3">
      <c r="A355">
        <v>355</v>
      </c>
      <c r="B355" t="s">
        <v>755</v>
      </c>
      <c r="C355" t="s">
        <v>755</v>
      </c>
      <c r="D355" t="s">
        <v>736</v>
      </c>
      <c r="E355" t="s">
        <v>328</v>
      </c>
      <c r="F355">
        <v>909</v>
      </c>
      <c r="G355" t="s">
        <v>8</v>
      </c>
      <c r="H355" t="s">
        <v>389</v>
      </c>
      <c r="I355" t="s">
        <v>770</v>
      </c>
      <c r="J355" t="str">
        <f t="shared" si="10"/>
        <v>Insert into SC_Matieres (ligne,typePresta,designation,categorie,fournisseur,unite,prix,detail,prixHorsTransport,Reference) values (355,'MATIERE','SPR-2100-63','RELEVAGE','SASKIT','pc',909,'-',null,'SPR-2100-63');</v>
      </c>
      <c r="K355" s="83">
        <f t="shared" si="11"/>
        <v>355</v>
      </c>
    </row>
    <row r="356" spans="1:11" x14ac:dyDescent="0.3">
      <c r="A356">
        <v>356</v>
      </c>
      <c r="B356" t="s">
        <v>756</v>
      </c>
      <c r="C356" t="s">
        <v>756</v>
      </c>
      <c r="D356" t="s">
        <v>736</v>
      </c>
      <c r="E356" t="s">
        <v>328</v>
      </c>
      <c r="F356">
        <v>910</v>
      </c>
      <c r="G356" t="s">
        <v>8</v>
      </c>
      <c r="H356" t="s">
        <v>389</v>
      </c>
      <c r="I356" t="s">
        <v>770</v>
      </c>
      <c r="J356" t="str">
        <f t="shared" si="10"/>
        <v>Insert into SC_Matieres (ligne,typePresta,designation,categorie,fournisseur,unite,prix,detail,prixHorsTransport,Reference) values (356,'MATIERE','NSPR-2100','RELEVAGE','SASKIT','pc',910,'-',null,'NSPR-2100');</v>
      </c>
      <c r="K356" s="83">
        <f t="shared" si="11"/>
        <v>356</v>
      </c>
    </row>
    <row r="357" spans="1:11" x14ac:dyDescent="0.3">
      <c r="A357">
        <v>357</v>
      </c>
      <c r="B357" t="s">
        <v>757</v>
      </c>
      <c r="C357" t="s">
        <v>757</v>
      </c>
      <c r="D357" t="s">
        <v>736</v>
      </c>
      <c r="E357" t="s">
        <v>328</v>
      </c>
      <c r="F357">
        <v>929</v>
      </c>
      <c r="G357" t="s">
        <v>8</v>
      </c>
      <c r="H357" t="s">
        <v>389</v>
      </c>
      <c r="I357" t="s">
        <v>770</v>
      </c>
      <c r="J357" t="str">
        <f t="shared" si="10"/>
        <v>Insert into SC_Matieres (ligne,typePresta,designation,categorie,fournisseur,unite,prix,detail,prixHorsTransport,Reference) values (357,'MATIERE','NSPR-1500-PA','RELEVAGE','SASKIT','pc',929,'-',null,'NSPR-1500-PA');</v>
      </c>
      <c r="K357" s="83">
        <f t="shared" si="11"/>
        <v>357</v>
      </c>
    </row>
    <row r="358" spans="1:11" x14ac:dyDescent="0.3">
      <c r="A358">
        <v>358</v>
      </c>
      <c r="B358" t="s">
        <v>758</v>
      </c>
      <c r="C358" t="s">
        <v>758</v>
      </c>
      <c r="D358" t="s">
        <v>736</v>
      </c>
      <c r="E358" t="s">
        <v>328</v>
      </c>
      <c r="F358">
        <v>990</v>
      </c>
      <c r="G358" t="s">
        <v>8</v>
      </c>
      <c r="H358" t="s">
        <v>389</v>
      </c>
      <c r="I358" t="s">
        <v>770</v>
      </c>
      <c r="J358" t="str">
        <f t="shared" si="10"/>
        <v>Insert into SC_Matieres (ligne,typePresta,designation,categorie,fournisseur,unite,prix,detail,prixHorsTransport,Reference) values (358,'MATIERE','NSPR-1800-PA','RELEVAGE','SASKIT','pc',990,'-',null,'NSPR-1800-PA');</v>
      </c>
      <c r="K358" s="83">
        <f t="shared" si="11"/>
        <v>358</v>
      </c>
    </row>
    <row r="359" spans="1:11" x14ac:dyDescent="0.3">
      <c r="A359">
        <v>359</v>
      </c>
      <c r="B359" t="s">
        <v>759</v>
      </c>
      <c r="C359" t="s">
        <v>759</v>
      </c>
      <c r="D359" t="s">
        <v>736</v>
      </c>
      <c r="E359" t="s">
        <v>328</v>
      </c>
      <c r="F359">
        <v>1049</v>
      </c>
      <c r="G359" t="s">
        <v>8</v>
      </c>
      <c r="H359" t="s">
        <v>389</v>
      </c>
      <c r="I359" t="s">
        <v>770</v>
      </c>
      <c r="J359" t="str">
        <f t="shared" si="10"/>
        <v>Insert into SC_Matieres (ligne,typePresta,designation,categorie,fournisseur,unite,prix,detail,prixHorsTransport,Reference) values (359,'MATIERE','NSPR-2100-PA','RELEVAGE','SASKIT','pc',1049,'-',null,'NSPR-2100-PA');</v>
      </c>
      <c r="K359" s="83">
        <f t="shared" si="11"/>
        <v>359</v>
      </c>
    </row>
    <row r="360" spans="1:11" x14ac:dyDescent="0.3">
      <c r="A360">
        <v>360</v>
      </c>
      <c r="B360" t="s">
        <v>304</v>
      </c>
      <c r="D360" t="s">
        <v>303</v>
      </c>
      <c r="E360" t="s">
        <v>388</v>
      </c>
      <c r="F360">
        <v>1.99</v>
      </c>
      <c r="G360" t="s">
        <v>47</v>
      </c>
      <c r="H360" t="s">
        <v>389</v>
      </c>
      <c r="I360">
        <v>1.99</v>
      </c>
      <c r="J360" t="str">
        <f t="shared" si="10"/>
        <v>Insert into SC_Matieres (ligne,typePresta,designation,categorie,fournisseur,unite,prix,detail,prixHorsTransport,Reference) values (360,'MATIERE','Tube drain DIA 100 CR4','TUBES','PUM','ml',1.99,'-',1.99,'');</v>
      </c>
      <c r="K360" s="83">
        <f t="shared" si="11"/>
        <v>360</v>
      </c>
    </row>
    <row r="361" spans="1:11" x14ac:dyDescent="0.3">
      <c r="A361">
        <v>361</v>
      </c>
      <c r="B361" t="s">
        <v>139</v>
      </c>
      <c r="D361" t="s">
        <v>303</v>
      </c>
      <c r="E361" t="s">
        <v>388</v>
      </c>
      <c r="F361">
        <v>1.89</v>
      </c>
      <c r="G361" t="s">
        <v>47</v>
      </c>
      <c r="H361" t="s">
        <v>389</v>
      </c>
      <c r="I361">
        <v>1.89</v>
      </c>
      <c r="J361" t="str">
        <f t="shared" si="10"/>
        <v>Insert into SC_Matieres (ligne,typePresta,designation,categorie,fournisseur,unite,prix,detail,prixHorsTransport,Reference) values (361,'MATIERE','Tube DIA 100','TUBES','PUM','ml',1.89,'-',1.89,'');</v>
      </c>
      <c r="K361" s="83">
        <f t="shared" si="11"/>
        <v>361</v>
      </c>
    </row>
    <row r="362" spans="1:11" x14ac:dyDescent="0.3">
      <c r="A362">
        <v>362</v>
      </c>
      <c r="B362" t="s">
        <v>760</v>
      </c>
      <c r="D362" t="s">
        <v>303</v>
      </c>
      <c r="E362" t="s">
        <v>388</v>
      </c>
      <c r="F362">
        <v>2.27</v>
      </c>
      <c r="G362" t="s">
        <v>47</v>
      </c>
      <c r="H362" t="s">
        <v>389</v>
      </c>
      <c r="I362">
        <v>2.27</v>
      </c>
      <c r="J362" t="str">
        <f t="shared" si="10"/>
        <v>Insert into SC_Matieres (ligne,typePresta,designation,categorie,fournisseur,unite,prix,detail,prixHorsTransport,Reference) values (362,'MATIERE','Tube 100 CR 4','TUBES','PUM','ml',2.27,'-',2.27,'');</v>
      </c>
      <c r="K362" s="83">
        <f t="shared" si="11"/>
        <v>362</v>
      </c>
    </row>
    <row r="363" spans="1:11" x14ac:dyDescent="0.3">
      <c r="A363">
        <v>363</v>
      </c>
      <c r="B363" t="s">
        <v>761</v>
      </c>
      <c r="D363" t="s">
        <v>303</v>
      </c>
      <c r="E363" t="s">
        <v>388</v>
      </c>
      <c r="F363">
        <v>2.5</v>
      </c>
      <c r="G363" t="s">
        <v>47</v>
      </c>
      <c r="H363" t="s">
        <v>389</v>
      </c>
      <c r="I363">
        <v>2.5</v>
      </c>
      <c r="J363" t="str">
        <f t="shared" si="10"/>
        <v>Insert into SC_Matieres (ligne,typePresta,designation,categorie,fournisseur,unite,prix,detail,prixHorsTransport,Reference) values (363,'MATIERE','Tube 100 CR 8','TUBES','PUM','ml',2.5,'-',2.5,'');</v>
      </c>
      <c r="K363" s="83">
        <f t="shared" si="11"/>
        <v>363</v>
      </c>
    </row>
    <row r="364" spans="1:11" x14ac:dyDescent="0.3">
      <c r="A364">
        <v>364</v>
      </c>
      <c r="B364" t="s">
        <v>762</v>
      </c>
      <c r="E364" t="s">
        <v>328</v>
      </c>
      <c r="F364">
        <v>4.42</v>
      </c>
      <c r="G364" t="s">
        <v>8</v>
      </c>
      <c r="H364" t="s">
        <v>389</v>
      </c>
      <c r="I364" t="s">
        <v>770</v>
      </c>
      <c r="J364" t="str">
        <f t="shared" si="10"/>
        <v>Insert into SC_Matieres (ligne,typePresta,designation,categorie,fournisseur,unite,prix,detail,prixHorsTransport,Reference) values (364,'MATIERE','Joint forsheda bacs additionnels','','SASKIT','pc',4.42,'-',null,'');</v>
      </c>
      <c r="K364" s="83">
        <f t="shared" si="11"/>
        <v>364</v>
      </c>
    </row>
    <row r="365" spans="1:11" x14ac:dyDescent="0.3">
      <c r="A365">
        <v>365</v>
      </c>
      <c r="B365" t="s">
        <v>763</v>
      </c>
      <c r="E365" t="s">
        <v>328</v>
      </c>
      <c r="F365">
        <v>4.6100000000000003</v>
      </c>
      <c r="G365" t="s">
        <v>8</v>
      </c>
      <c r="H365" t="s">
        <v>389</v>
      </c>
      <c r="I365" t="s">
        <v>770</v>
      </c>
      <c r="J365" t="str">
        <f t="shared" si="10"/>
        <v>Insert into SC_Matieres (ligne,typePresta,designation,categorie,fournisseur,unite,prix,detail,prixHorsTransport,Reference) values (365,'MATIERE','Bouchons + manchons pour BACS','','SASKIT','pc',4.61,'-',null,'');</v>
      </c>
      <c r="K365" s="83">
        <f t="shared" si="11"/>
        <v>365</v>
      </c>
    </row>
    <row r="366" spans="1:11" x14ac:dyDescent="0.3">
      <c r="A366">
        <v>366</v>
      </c>
      <c r="B366" t="s">
        <v>109</v>
      </c>
      <c r="E366" t="s">
        <v>328</v>
      </c>
      <c r="F366">
        <v>5.85</v>
      </c>
      <c r="G366" t="s">
        <v>8</v>
      </c>
      <c r="H366" t="s">
        <v>389</v>
      </c>
      <c r="I366" t="s">
        <v>770</v>
      </c>
      <c r="J366" t="str">
        <f t="shared" si="10"/>
        <v>Insert into SC_Matieres (ligne,typePresta,designation,categorie,fournisseur,unite,prix,detail,prixHorsTransport,Reference) values (366,'MATIERE','barre PVC dia 50','','SASKIT','pc',5.85,'-',null,'');</v>
      </c>
      <c r="K366" s="83">
        <f t="shared" si="11"/>
        <v>366</v>
      </c>
    </row>
    <row r="367" spans="1:11" x14ac:dyDescent="0.3">
      <c r="A367">
        <v>367</v>
      </c>
      <c r="B367" t="s">
        <v>764</v>
      </c>
      <c r="E367" t="s">
        <v>328</v>
      </c>
      <c r="F367">
        <v>6.2</v>
      </c>
      <c r="G367" t="s">
        <v>8</v>
      </c>
      <c r="H367" t="s">
        <v>389</v>
      </c>
      <c r="I367" t="s">
        <v>770</v>
      </c>
      <c r="J367" t="str">
        <f t="shared" si="10"/>
        <v>Insert into SC_Matieres (ligne,typePresta,designation,categorie,fournisseur,unite,prix,detail,prixHorsTransport,Reference) values (367,'MATIERE','rehausse béton','','SASKIT','pc',6.2,'-',null,'');</v>
      </c>
      <c r="K367" s="83">
        <f t="shared" si="11"/>
        <v>367</v>
      </c>
    </row>
    <row r="368" spans="1:11" x14ac:dyDescent="0.3">
      <c r="A368">
        <v>368</v>
      </c>
      <c r="B368" t="s">
        <v>765</v>
      </c>
      <c r="E368" t="s">
        <v>328</v>
      </c>
      <c r="F368">
        <v>12</v>
      </c>
      <c r="G368" t="s">
        <v>8</v>
      </c>
      <c r="H368" t="s">
        <v>389</v>
      </c>
      <c r="I368" t="s">
        <v>770</v>
      </c>
      <c r="J368" t="str">
        <f t="shared" si="10"/>
        <v>Insert into SC_Matieres (ligne,typePresta,designation,categorie,fournisseur,unite,prix,detail,prixHorsTransport,Reference) values (368,'MATIERE','Aération filtres','','SASKIT','pc',12,'-',null,'');</v>
      </c>
      <c r="K368" s="83">
        <f t="shared" si="11"/>
        <v>368</v>
      </c>
    </row>
    <row r="369" spans="1:11" x14ac:dyDescent="0.3">
      <c r="A369">
        <v>369</v>
      </c>
      <c r="B369" t="s">
        <v>132</v>
      </c>
      <c r="E369" t="s">
        <v>328</v>
      </c>
      <c r="F369">
        <v>15.77</v>
      </c>
      <c r="G369" t="s">
        <v>8</v>
      </c>
      <c r="H369" t="s">
        <v>389</v>
      </c>
      <c r="I369" t="s">
        <v>770</v>
      </c>
      <c r="J369" t="str">
        <f t="shared" si="10"/>
        <v>Insert into SC_Matieres (ligne,typePresta,designation,categorie,fournisseur,unite,prix,detail,prixHorsTransport,Reference) values (369,'MATIERE','raccord PE – PVC','','SASKIT','pc',15.77,'-',null,'');</v>
      </c>
      <c r="K369" s="83">
        <f t="shared" si="11"/>
        <v>369</v>
      </c>
    </row>
    <row r="370" spans="1:11" x14ac:dyDescent="0.3">
      <c r="A370">
        <v>370</v>
      </c>
      <c r="B370" t="s">
        <v>766</v>
      </c>
      <c r="E370" t="s">
        <v>328</v>
      </c>
      <c r="F370">
        <v>19.27</v>
      </c>
      <c r="G370" t="s">
        <v>8</v>
      </c>
      <c r="H370" t="s">
        <v>389</v>
      </c>
      <c r="I370" t="s">
        <v>770</v>
      </c>
      <c r="J370" t="str">
        <f t="shared" si="10"/>
        <v>Insert into SC_Matieres (ligne,typePresta,designation,categorie,fournisseur,unite,prix,detail,prixHorsTransport,Reference) values (370,'MATIERE','Aération pompe','','SASKIT','pc',19.27,'-',null,'');</v>
      </c>
      <c r="K370" s="83">
        <f t="shared" si="11"/>
        <v>370</v>
      </c>
    </row>
    <row r="371" spans="1:11" x14ac:dyDescent="0.3">
      <c r="A371">
        <v>371</v>
      </c>
      <c r="B371" t="s">
        <v>767</v>
      </c>
      <c r="D371" t="s">
        <v>280</v>
      </c>
      <c r="E371" t="s">
        <v>508</v>
      </c>
      <c r="F371">
        <v>40</v>
      </c>
      <c r="G371" t="s">
        <v>317</v>
      </c>
      <c r="H371" s="76" t="s">
        <v>389</v>
      </c>
      <c r="I371" s="76" t="s">
        <v>770</v>
      </c>
      <c r="J371" t="str">
        <f t="shared" si="10"/>
        <v>Insert into SC_Matieres (ligne,typePresta,designation,categorie,fournisseur,unite,prix,detail,prixHorsTransport,Reference) values (371,'MATIERE','Graviers 2/4','GRANULATS','PIGEON','t',40,'-',null,'');</v>
      </c>
      <c r="K371" s="83">
        <f t="shared" si="11"/>
        <v>371</v>
      </c>
    </row>
    <row r="372" spans="1:11" x14ac:dyDescent="0.3">
      <c r="A372">
        <v>372</v>
      </c>
      <c r="B372" t="s">
        <v>768</v>
      </c>
      <c r="D372" t="s">
        <v>280</v>
      </c>
      <c r="E372" t="s">
        <v>508</v>
      </c>
      <c r="F372">
        <v>30</v>
      </c>
      <c r="G372" t="s">
        <v>317</v>
      </c>
      <c r="H372" s="76" t="s">
        <v>389</v>
      </c>
      <c r="I372" s="76" t="s">
        <v>770</v>
      </c>
      <c r="J372" t="str">
        <f t="shared" si="10"/>
        <v>Insert into SC_Matieres (ligne,typePresta,designation,categorie,fournisseur,unite,prix,detail,prixHorsTransport,Reference) values (372,'MATIERE','Graviers 4/6,3','GRANULATS','PIGEON','t',30,'-',null,'');</v>
      </c>
      <c r="K372" s="83">
        <f t="shared" si="11"/>
        <v>372</v>
      </c>
    </row>
    <row r="373" spans="1:11" x14ac:dyDescent="0.3">
      <c r="A373">
        <v>373</v>
      </c>
      <c r="B373" t="s">
        <v>282</v>
      </c>
      <c r="D373" t="s">
        <v>280</v>
      </c>
      <c r="E373" t="s">
        <v>508</v>
      </c>
      <c r="F373">
        <v>50</v>
      </c>
      <c r="G373" t="s">
        <v>317</v>
      </c>
      <c r="H373" s="76" t="s">
        <v>389</v>
      </c>
      <c r="I373" s="76" t="s">
        <v>770</v>
      </c>
      <c r="J373" t="str">
        <f t="shared" ref="J373:J378" si="12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83">
        <f t="shared" si="11"/>
        <v>373</v>
      </c>
    </row>
    <row r="374" spans="1:11" x14ac:dyDescent="0.3">
      <c r="A374">
        <v>374</v>
      </c>
      <c r="B374" t="s">
        <v>309</v>
      </c>
      <c r="D374" t="s">
        <v>280</v>
      </c>
      <c r="E374" t="s">
        <v>508</v>
      </c>
      <c r="F374">
        <v>20</v>
      </c>
      <c r="G374" t="s">
        <v>317</v>
      </c>
      <c r="H374" s="76" t="s">
        <v>389</v>
      </c>
      <c r="I374" s="76" t="s">
        <v>770</v>
      </c>
      <c r="J374" t="str">
        <f t="shared" si="12"/>
        <v>Insert into SC_Matieres (ligne,typePresta,designation,categorie,fournisseur,unite,prix,detail,prixHorsTransport,Reference) values (374,'MATIERE','Sable tranchée','GRANULATS','PIGEON','t',20,'-',null,'');</v>
      </c>
      <c r="K374" s="83">
        <f t="shared" ref="K374:K378" si="13">A374</f>
        <v>374</v>
      </c>
    </row>
    <row r="375" spans="1:11" x14ac:dyDescent="0.3">
      <c r="A375">
        <v>375</v>
      </c>
      <c r="B375" t="s">
        <v>281</v>
      </c>
      <c r="D375" t="s">
        <v>280</v>
      </c>
      <c r="E375" t="s">
        <v>508</v>
      </c>
      <c r="F375">
        <v>30</v>
      </c>
      <c r="G375" t="s">
        <v>317</v>
      </c>
      <c r="H375" s="76" t="s">
        <v>389</v>
      </c>
      <c r="I375" s="76" t="s">
        <v>770</v>
      </c>
      <c r="J375" t="str">
        <f t="shared" si="12"/>
        <v>Insert into SC_Matieres (ligne,typePresta,designation,categorie,fournisseur,unite,prix,detail,prixHorsTransport,Reference) values (375,'MATIERE','Graviers 6,3/10','GRANULATS','PIGEON','t',30,'-',null,'');</v>
      </c>
      <c r="K375" s="83">
        <f t="shared" si="13"/>
        <v>375</v>
      </c>
    </row>
    <row r="376" spans="1:11" x14ac:dyDescent="0.3">
      <c r="A376">
        <v>376</v>
      </c>
      <c r="B376" t="s">
        <v>283</v>
      </c>
      <c r="D376" t="s">
        <v>280</v>
      </c>
      <c r="E376" t="s">
        <v>508</v>
      </c>
      <c r="F376">
        <v>30</v>
      </c>
      <c r="G376" t="s">
        <v>317</v>
      </c>
      <c r="H376" s="76" t="s">
        <v>389</v>
      </c>
      <c r="I376" s="76" t="s">
        <v>770</v>
      </c>
      <c r="J376" t="str">
        <f t="shared" si="12"/>
        <v>Insert into SC_Matieres (ligne,typePresta,designation,categorie,fournisseur,unite,prix,detail,prixHorsTransport,Reference) values (376,'MATIERE','Graviers 16/31,5','GRANULATS','PIGEON','t',30,'-',null,'');</v>
      </c>
      <c r="K376" s="83">
        <f t="shared" si="13"/>
        <v>376</v>
      </c>
    </row>
    <row r="377" spans="1:11" x14ac:dyDescent="0.3">
      <c r="A377">
        <v>377</v>
      </c>
      <c r="B377" t="s">
        <v>379</v>
      </c>
      <c r="D377" t="s">
        <v>769</v>
      </c>
      <c r="E377" t="s">
        <v>508</v>
      </c>
      <c r="F377">
        <v>2</v>
      </c>
      <c r="G377" t="s">
        <v>8</v>
      </c>
      <c r="H377" s="76" t="s">
        <v>389</v>
      </c>
      <c r="I377" s="76" t="s">
        <v>770</v>
      </c>
      <c r="J377" t="str">
        <f t="shared" si="12"/>
        <v>Insert into SC_Matieres (ligne,typePresta,designation,categorie,fournisseur,unite,prix,detail,prixHorsTransport,Reference) values (377,'MATIERE','PARPAINGS 25*50*15','BETON','PIGEON','pc',2,'-',null,'');</v>
      </c>
      <c r="K377" s="83">
        <f t="shared" si="13"/>
        <v>377</v>
      </c>
    </row>
    <row r="378" spans="1:11" x14ac:dyDescent="0.3">
      <c r="A378">
        <v>378</v>
      </c>
      <c r="B378" t="s">
        <v>771</v>
      </c>
      <c r="D378" t="s">
        <v>769</v>
      </c>
      <c r="E378" t="s">
        <v>508</v>
      </c>
      <c r="F378">
        <v>2.1</v>
      </c>
      <c r="G378" t="s">
        <v>8</v>
      </c>
      <c r="H378" s="76" t="s">
        <v>389</v>
      </c>
      <c r="I378" s="76" t="s">
        <v>770</v>
      </c>
      <c r="J378" t="str">
        <f t="shared" si="12"/>
        <v>Insert into SC_Matieres (ligne,typePresta,designation,categorie,fournisseur,unite,prix,detail,prixHorsTransport,Reference) values (378,'MATIERE','PARPAINGS D\'ANGLE','BETON','PIGEON','pc',2.1,'-',null,'');</v>
      </c>
      <c r="K378" s="83">
        <f t="shared" si="13"/>
        <v>378</v>
      </c>
    </row>
    <row r="379" spans="1:11" x14ac:dyDescent="0.3">
      <c r="A379">
        <v>379</v>
      </c>
      <c r="B379" t="s">
        <v>917</v>
      </c>
      <c r="C379" t="s">
        <v>917</v>
      </c>
      <c r="D379" t="s">
        <v>284</v>
      </c>
      <c r="E379" t="s">
        <v>328</v>
      </c>
      <c r="F379">
        <v>302.83999999999997</v>
      </c>
      <c r="G379" t="s">
        <v>8</v>
      </c>
      <c r="H379" t="s">
        <v>389</v>
      </c>
      <c r="I379" t="s">
        <v>770</v>
      </c>
      <c r="J379" t="str">
        <f t="shared" ref="J379:J401" si="14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83">
        <f t="shared" ref="K379:K401" si="15">A379</f>
        <v>379</v>
      </c>
    </row>
    <row r="380" spans="1:11" s="83" customFormat="1" x14ac:dyDescent="0.3">
      <c r="A380">
        <v>380</v>
      </c>
      <c r="B380" t="s">
        <v>918</v>
      </c>
      <c r="C380" t="s">
        <v>918</v>
      </c>
      <c r="D380" t="s">
        <v>284</v>
      </c>
      <c r="E380" t="s">
        <v>328</v>
      </c>
      <c r="F380">
        <v>587.95000000000005</v>
      </c>
      <c r="G380" t="s">
        <v>8</v>
      </c>
      <c r="H380" t="s">
        <v>389</v>
      </c>
      <c r="I380" t="s">
        <v>770</v>
      </c>
      <c r="J380" t="str">
        <f t="shared" si="14"/>
        <v>Insert into SC_Matieres (ligne,typePresta,designation,categorie,fournisseur,unite,prix,detail,prixHorsTransport,Reference) values (380,'MATIERE','PSFV3EH3X2','EPDM_FV','SASKIT','pc',587.95,'-',null,'PSFV3EH3X2');</v>
      </c>
      <c r="K380" s="83">
        <f t="shared" si="15"/>
        <v>380</v>
      </c>
    </row>
    <row r="381" spans="1:11" s="83" customFormat="1" x14ac:dyDescent="0.3">
      <c r="A381">
        <v>381</v>
      </c>
      <c r="B381" t="s">
        <v>919</v>
      </c>
      <c r="C381" t="s">
        <v>919</v>
      </c>
      <c r="D381" t="s">
        <v>284</v>
      </c>
      <c r="E381" t="s">
        <v>328</v>
      </c>
      <c r="F381">
        <v>722.17</v>
      </c>
      <c r="G381" t="s">
        <v>8</v>
      </c>
      <c r="H381" t="s">
        <v>389</v>
      </c>
      <c r="I381" t="s">
        <v>770</v>
      </c>
      <c r="J381" t="str">
        <f t="shared" si="14"/>
        <v>Insert into SC_Matieres (ligne,typePresta,designation,categorie,fournisseur,unite,prix,detail,prixHorsTransport,Reference) values (381,'MATIERE','PSFV4EH4X2','EPDM_FV','SASKIT','pc',722.17,'-',null,'PSFV4EH4X2');</v>
      </c>
      <c r="K381" s="83">
        <f t="shared" si="15"/>
        <v>381</v>
      </c>
    </row>
    <row r="382" spans="1:11" s="83" customFormat="1" x14ac:dyDescent="0.3">
      <c r="A382">
        <v>382</v>
      </c>
      <c r="B382" t="s">
        <v>920</v>
      </c>
      <c r="C382" t="s">
        <v>920</v>
      </c>
      <c r="D382" t="s">
        <v>284</v>
      </c>
      <c r="E382" t="s">
        <v>328</v>
      </c>
      <c r="F382">
        <v>822.01</v>
      </c>
      <c r="G382" t="s">
        <v>8</v>
      </c>
      <c r="H382" t="s">
        <v>389</v>
      </c>
      <c r="I382" t="s">
        <v>770</v>
      </c>
      <c r="J382" t="str">
        <f t="shared" si="14"/>
        <v>Insert into SC_Matieres (ligne,typePresta,designation,categorie,fournisseur,unite,prix,detail,prixHorsTransport,Reference) values (382,'MATIERE','PSFV5EH','EPDM_FV','SASKIT','pc',822.01,'-',null,'PSFV5EH');</v>
      </c>
      <c r="K382" s="83">
        <f t="shared" si="15"/>
        <v>382</v>
      </c>
    </row>
    <row r="383" spans="1:11" s="83" customFormat="1" x14ac:dyDescent="0.3">
      <c r="A383">
        <v>383</v>
      </c>
      <c r="B383" t="s">
        <v>921</v>
      </c>
      <c r="C383" t="s">
        <v>921</v>
      </c>
      <c r="D383" t="s">
        <v>284</v>
      </c>
      <c r="E383" t="s">
        <v>328</v>
      </c>
      <c r="F383">
        <v>1027.73</v>
      </c>
      <c r="G383" t="s">
        <v>8</v>
      </c>
      <c r="H383" t="s">
        <v>389</v>
      </c>
      <c r="I383" t="s">
        <v>770</v>
      </c>
      <c r="J383" t="str">
        <f t="shared" si="14"/>
        <v>Insert into SC_Matieres (ligne,typePresta,designation,categorie,fournisseur,unite,prix,detail,prixHorsTransport,Reference) values (383,'MATIERE','PSFV6EH4X3','EPDM_FV','SASKIT','pc',1027.73,'-',null,'PSFV6EH4X3');</v>
      </c>
      <c r="K383" s="83">
        <f t="shared" si="15"/>
        <v>383</v>
      </c>
    </row>
    <row r="384" spans="1:11" s="83" customFormat="1" x14ac:dyDescent="0.3">
      <c r="A384">
        <v>384</v>
      </c>
      <c r="B384" t="s">
        <v>922</v>
      </c>
      <c r="C384" t="s">
        <v>922</v>
      </c>
      <c r="D384" t="s">
        <v>284</v>
      </c>
      <c r="E384" t="s">
        <v>328</v>
      </c>
      <c r="F384">
        <v>1079.77</v>
      </c>
      <c r="G384" t="s">
        <v>8</v>
      </c>
      <c r="H384" t="s">
        <v>389</v>
      </c>
      <c r="I384" t="s">
        <v>770</v>
      </c>
      <c r="J384" t="str">
        <f t="shared" si="14"/>
        <v>Insert into SC_Matieres (ligne,typePresta,designation,categorie,fournisseur,unite,prix,detail,prixHorsTransport,Reference) values (384,'MATIERE','PSFV7EH4X3.5','EPDM_FV','SASKIT','pc',1079.77,'-',null,'PSFV7EH4X3.5');</v>
      </c>
      <c r="K384" s="83">
        <f t="shared" si="15"/>
        <v>384</v>
      </c>
    </row>
    <row r="385" spans="1:11" s="83" customFormat="1" x14ac:dyDescent="0.3">
      <c r="A385">
        <v>385</v>
      </c>
      <c r="B385" t="s">
        <v>923</v>
      </c>
      <c r="C385" t="s">
        <v>923</v>
      </c>
      <c r="D385" t="s">
        <v>284</v>
      </c>
      <c r="E385" t="s">
        <v>328</v>
      </c>
      <c r="F385">
        <v>1332.32</v>
      </c>
      <c r="G385" t="s">
        <v>8</v>
      </c>
      <c r="H385" t="s">
        <v>389</v>
      </c>
      <c r="I385" t="s">
        <v>770</v>
      </c>
      <c r="J385" t="str">
        <f t="shared" si="14"/>
        <v>Insert into SC_Matieres (ligne,typePresta,designation,categorie,fournisseur,unite,prix,detail,prixHorsTransport,Reference) values (385,'MATIERE','PSFV8EH4X4','EPDM_FV','SASKIT','pc',1332.32,'-',null,'PSFV8EH4X4');</v>
      </c>
      <c r="K385" s="83">
        <f t="shared" si="15"/>
        <v>385</v>
      </c>
    </row>
    <row r="386" spans="1:11" s="83" customFormat="1" x14ac:dyDescent="0.3">
      <c r="A386">
        <v>386</v>
      </c>
      <c r="B386" t="s">
        <v>924</v>
      </c>
      <c r="C386" t="s">
        <v>924</v>
      </c>
      <c r="D386" t="s">
        <v>284</v>
      </c>
      <c r="E386" t="s">
        <v>328</v>
      </c>
      <c r="F386">
        <v>1384.36</v>
      </c>
      <c r="G386" t="s">
        <v>8</v>
      </c>
      <c r="H386" t="s">
        <v>389</v>
      </c>
      <c r="I386" t="s">
        <v>770</v>
      </c>
      <c r="J386" t="str">
        <f t="shared" si="14"/>
        <v>Insert into SC_Matieres (ligne,typePresta,designation,categorie,fournisseur,unite,prix,detail,prixHorsTransport,Reference) values (386,'MATIERE','PSFV9EH4X4.5','EPDM_FV','SASKIT','pc',1384.36,'-',null,'PSFV9EH4X4.5');</v>
      </c>
      <c r="K386" s="83">
        <f t="shared" si="15"/>
        <v>386</v>
      </c>
    </row>
    <row r="387" spans="1:11" s="83" customFormat="1" x14ac:dyDescent="0.3">
      <c r="A387">
        <v>387</v>
      </c>
      <c r="B387" t="s">
        <v>925</v>
      </c>
      <c r="C387" t="s">
        <v>925</v>
      </c>
      <c r="D387" t="s">
        <v>284</v>
      </c>
      <c r="E387" t="s">
        <v>328</v>
      </c>
      <c r="F387">
        <v>1497.76</v>
      </c>
      <c r="G387" t="s">
        <v>8</v>
      </c>
      <c r="H387" t="s">
        <v>389</v>
      </c>
      <c r="I387" t="s">
        <v>770</v>
      </c>
      <c r="J387" t="str">
        <f t="shared" si="14"/>
        <v>Insert into SC_Matieres (ligne,typePresta,designation,categorie,fournisseur,unite,prix,detail,prixHorsTransport,Reference) values (387,'MATIERE','PSFV10EH4X5','EPDM_FV','SASKIT','pc',1497.76,'-',null,'PSFV10EH4X5');</v>
      </c>
      <c r="K387" s="83">
        <f t="shared" si="15"/>
        <v>387</v>
      </c>
    </row>
    <row r="388" spans="1:11" x14ac:dyDescent="0.3">
      <c r="A388">
        <v>388</v>
      </c>
      <c r="B388" t="s">
        <v>926</v>
      </c>
      <c r="C388" t="s">
        <v>926</v>
      </c>
      <c r="D388" t="s">
        <v>284</v>
      </c>
      <c r="E388" t="s">
        <v>328</v>
      </c>
      <c r="F388">
        <v>1863.68</v>
      </c>
      <c r="G388" t="s">
        <v>8</v>
      </c>
      <c r="H388" t="s">
        <v>389</v>
      </c>
      <c r="I388" t="s">
        <v>770</v>
      </c>
      <c r="J388" t="str">
        <f t="shared" si="14"/>
        <v>Insert into SC_Matieres (ligne,typePresta,designation,categorie,fournisseur,unite,prix,detail,prixHorsTransport,Reference) values (388,'MATIERE','PSFV12EH6X4','EPDM_FV','SASKIT','pc',1863.68,'-',null,'PSFV12EH6X4');</v>
      </c>
      <c r="K388" s="83">
        <f t="shared" si="15"/>
        <v>388</v>
      </c>
    </row>
    <row r="389" spans="1:11" x14ac:dyDescent="0.3">
      <c r="A389">
        <v>389</v>
      </c>
      <c r="B389" t="s">
        <v>927</v>
      </c>
      <c r="C389" t="s">
        <v>927</v>
      </c>
      <c r="D389" t="s">
        <v>284</v>
      </c>
      <c r="E389" t="s">
        <v>328</v>
      </c>
      <c r="F389">
        <v>2214.81</v>
      </c>
      <c r="G389" t="s">
        <v>8</v>
      </c>
      <c r="H389" t="s">
        <v>389</v>
      </c>
      <c r="I389" t="s">
        <v>770</v>
      </c>
      <c r="J389" t="str">
        <f t="shared" si="14"/>
        <v>Insert into SC_Matieres (ligne,typePresta,designation,categorie,fournisseur,unite,prix,detail,prixHorsTransport,Reference) values (389,'MATIERE','PSFV14EH7X4','EPDM_FV','SASKIT','pc',2214.81,'-',null,'PSFV14EH7X4');</v>
      </c>
      <c r="K389" s="83">
        <f t="shared" si="15"/>
        <v>389</v>
      </c>
    </row>
    <row r="390" spans="1:11" x14ac:dyDescent="0.3">
      <c r="A390">
        <v>390</v>
      </c>
      <c r="B390" t="s">
        <v>928</v>
      </c>
      <c r="C390" t="s">
        <v>928</v>
      </c>
      <c r="D390" t="s">
        <v>284</v>
      </c>
      <c r="E390" t="s">
        <v>328</v>
      </c>
      <c r="F390">
        <v>2467.48</v>
      </c>
      <c r="G390" t="s">
        <v>8</v>
      </c>
      <c r="H390" t="s">
        <v>389</v>
      </c>
      <c r="I390" t="s">
        <v>770</v>
      </c>
      <c r="J390" t="str">
        <f t="shared" si="14"/>
        <v>Insert into SC_Matieres (ligne,typePresta,designation,categorie,fournisseur,unite,prix,detail,prixHorsTransport,Reference) values (390,'MATIERE','PSFV16EH8X4','EPDM_FV','SASKIT','pc',2467.48,'-',null,'PSFV16EH8X4');</v>
      </c>
      <c r="K390" s="83">
        <f t="shared" si="15"/>
        <v>390</v>
      </c>
    </row>
    <row r="391" spans="1:11" x14ac:dyDescent="0.3">
      <c r="A391">
        <v>391</v>
      </c>
      <c r="B391" t="s">
        <v>929</v>
      </c>
      <c r="C391" t="s">
        <v>929</v>
      </c>
      <c r="D391" t="s">
        <v>284</v>
      </c>
      <c r="E391" t="s">
        <v>328</v>
      </c>
      <c r="F391">
        <v>2573.5100000000002</v>
      </c>
      <c r="G391" t="s">
        <v>8</v>
      </c>
      <c r="H391" t="s">
        <v>389</v>
      </c>
      <c r="I391" t="s">
        <v>770</v>
      </c>
      <c r="J391" t="str">
        <f t="shared" si="14"/>
        <v>Insert into SC_Matieres (ligne,typePresta,designation,categorie,fournisseur,unite,prix,detail,prixHorsTransport,Reference) values (391,'MATIERE','PSFV18EH8X4.5','EPDM_FV','SASKIT','pc',2573.51,'-',null,'PSFV18EH8X4.5');</v>
      </c>
      <c r="K391" s="83">
        <f t="shared" si="15"/>
        <v>391</v>
      </c>
    </row>
    <row r="392" spans="1:11" x14ac:dyDescent="0.3">
      <c r="A392">
        <v>392</v>
      </c>
      <c r="B392" t="s">
        <v>930</v>
      </c>
      <c r="C392" t="s">
        <v>930</v>
      </c>
      <c r="D392" t="s">
        <v>284</v>
      </c>
      <c r="E392" t="s">
        <v>328</v>
      </c>
      <c r="F392">
        <v>2827.75</v>
      </c>
      <c r="G392" t="s">
        <v>8</v>
      </c>
      <c r="H392" t="s">
        <v>389</v>
      </c>
      <c r="I392" t="s">
        <v>770</v>
      </c>
      <c r="J392" t="str">
        <f t="shared" si="14"/>
        <v>Insert into SC_Matieres (ligne,typePresta,designation,categorie,fournisseur,unite,prix,detail,prixHorsTransport,Reference) values (392,'MATIERE','PSFV20EH8X5','EPDM_FV','SASKIT','pc',2827.75,'-',null,'PSFV20EH8X5');</v>
      </c>
      <c r="K392" s="83">
        <f t="shared" si="15"/>
        <v>392</v>
      </c>
    </row>
    <row r="393" spans="1:11" x14ac:dyDescent="0.3">
      <c r="A393" s="79">
        <v>393</v>
      </c>
      <c r="B393" t="s">
        <v>380</v>
      </c>
      <c r="D393" t="s">
        <v>769</v>
      </c>
      <c r="E393" t="s">
        <v>508</v>
      </c>
      <c r="F393">
        <v>1.9</v>
      </c>
      <c r="G393" t="s">
        <v>8</v>
      </c>
      <c r="H393" s="76" t="s">
        <v>389</v>
      </c>
      <c r="I393" s="76" t="s">
        <v>770</v>
      </c>
      <c r="J393" t="str">
        <f t="shared" si="14"/>
        <v>Insert into SC_Matieres (ligne,typePresta,designation,categorie,fournisseur,unite,prix,detail,prixHorsTransport,Reference) values (393,'MATIERE','PARPAINGS EN U (bloc linteau)','BETON','PIGEON','pc',1.9,'-',null,'');</v>
      </c>
      <c r="K393" s="83">
        <f t="shared" si="15"/>
        <v>393</v>
      </c>
    </row>
    <row r="394" spans="1:11" x14ac:dyDescent="0.3">
      <c r="A394" s="79">
        <v>394</v>
      </c>
      <c r="B394" s="83" t="s">
        <v>1302</v>
      </c>
      <c r="C394" s="83"/>
      <c r="D394" s="83" t="s">
        <v>1303</v>
      </c>
      <c r="E394" s="83" t="s">
        <v>328</v>
      </c>
      <c r="F394" s="83">
        <v>5</v>
      </c>
      <c r="G394" s="83" t="s">
        <v>47</v>
      </c>
      <c r="H394" s="83" t="s">
        <v>389</v>
      </c>
      <c r="I394" s="83" t="s">
        <v>770</v>
      </c>
      <c r="J394" s="79" t="str">
        <f t="shared" si="14"/>
        <v>Insert into SC_Matieres (ligne,typePresta,designation,categorie,fournisseur,unite,prix,detail,prixHorsTransport,Reference) values (394,'MATIERE','Chevron PE 5*8','PVC','SASKIT','ml',5,'-',null,'');</v>
      </c>
      <c r="K394" s="83">
        <f t="shared" si="15"/>
        <v>394</v>
      </c>
    </row>
    <row r="395" spans="1:11" x14ac:dyDescent="0.3">
      <c r="A395" s="79">
        <v>395</v>
      </c>
      <c r="B395" s="83" t="s">
        <v>1304</v>
      </c>
      <c r="C395" s="83"/>
      <c r="D395" s="83" t="s">
        <v>1303</v>
      </c>
      <c r="E395" s="83" t="s">
        <v>328</v>
      </c>
      <c r="F395" s="83">
        <v>17</v>
      </c>
      <c r="G395" s="83" t="s">
        <v>47</v>
      </c>
      <c r="H395" s="83" t="s">
        <v>389</v>
      </c>
      <c r="I395" s="83" t="s">
        <v>770</v>
      </c>
      <c r="J395" s="79" t="str">
        <f t="shared" si="14"/>
        <v>Insert into SC_Matieres (ligne,typePresta,designation,categorie,fournisseur,unite,prix,detail,prixHorsTransport,Reference) values (395,'MATIERE','Plaques PVC 1m','PVC','SASKIT','ml',17,'-',null,'');</v>
      </c>
      <c r="K395" s="83">
        <f t="shared" si="15"/>
        <v>395</v>
      </c>
    </row>
    <row r="396" spans="1:11" x14ac:dyDescent="0.3">
      <c r="A396" s="79">
        <v>396</v>
      </c>
      <c r="B396" s="83" t="s">
        <v>1305</v>
      </c>
      <c r="C396" s="83"/>
      <c r="D396" s="83" t="s">
        <v>1303</v>
      </c>
      <c r="E396" s="83" t="s">
        <v>328</v>
      </c>
      <c r="F396" s="83">
        <v>5</v>
      </c>
      <c r="G396" s="83" t="s">
        <v>47</v>
      </c>
      <c r="H396" s="83" t="s">
        <v>389</v>
      </c>
      <c r="I396" s="83" t="s">
        <v>770</v>
      </c>
      <c r="J396" s="79" t="str">
        <f t="shared" si="14"/>
        <v>Insert into SC_Matieres (ligne,typePresta,designation,categorie,fournisseur,unite,prix,detail,prixHorsTransport,Reference) values (396,'MATIERE','Lame bois finition douglas 2,5 cm','PVC','SASKIT','ml',5,'-',null,'');</v>
      </c>
      <c r="K396" s="83">
        <f t="shared" si="15"/>
        <v>396</v>
      </c>
    </row>
    <row r="397" spans="1:11" x14ac:dyDescent="0.3">
      <c r="A397" s="79">
        <v>397</v>
      </c>
      <c r="B397" s="83" t="s">
        <v>1306</v>
      </c>
      <c r="C397" s="83"/>
      <c r="D397" s="83" t="s">
        <v>699</v>
      </c>
      <c r="E397" s="83" t="s">
        <v>700</v>
      </c>
      <c r="F397" s="83">
        <v>0.6</v>
      </c>
      <c r="G397" s="83" t="s">
        <v>8</v>
      </c>
      <c r="H397" s="83" t="s">
        <v>389</v>
      </c>
      <c r="I397" s="83" t="s">
        <v>770</v>
      </c>
      <c r="J397" s="79" t="str">
        <f t="shared" si="14"/>
        <v>Insert into SC_Matieres (ligne,typePresta,designation,categorie,fournisseur,unite,prix,detail,prixHorsTransport,Reference) values (397,'MATIERE','VIS BOULON (VENDU AVEC ECROU) TRCC JAPY TETE RONDE COLLET CARRE 12X140 FILETM-IE SUR 140 CLASSE 6.8 ACIER GALVANISE A CHAUD','QUINCAILLERIE','FOUSSIER','pc',0.6,'-',null,'');</v>
      </c>
      <c r="K397" s="83">
        <f t="shared" si="15"/>
        <v>397</v>
      </c>
    </row>
    <row r="398" spans="1:11" x14ac:dyDescent="0.3">
      <c r="A398" s="79">
        <v>398</v>
      </c>
      <c r="B398" s="83" t="s">
        <v>1297</v>
      </c>
      <c r="C398" s="83"/>
      <c r="D398" s="83" t="s">
        <v>769</v>
      </c>
      <c r="E398" s="79" t="s">
        <v>508</v>
      </c>
      <c r="F398" s="83">
        <v>7</v>
      </c>
      <c r="G398" s="83" t="s">
        <v>47</v>
      </c>
      <c r="H398" s="83" t="s">
        <v>389</v>
      </c>
      <c r="I398" s="83" t="s">
        <v>770</v>
      </c>
      <c r="J398" s="79" t="str">
        <f t="shared" si="14"/>
        <v>Insert into SC_Matieres (ligne,typePresta,designation,categorie,fournisseur,unite,prix,detail,prixHorsTransport,Reference) values (398,'MATIERE','Chainage carré 10*10 cm dia 7 mm','BETON','PIGEON','ml',7,'-',null,'');</v>
      </c>
      <c r="K398" s="83">
        <f t="shared" si="15"/>
        <v>398</v>
      </c>
    </row>
    <row r="399" spans="1:11" x14ac:dyDescent="0.3">
      <c r="A399" s="79">
        <v>399</v>
      </c>
      <c r="B399" s="83" t="s">
        <v>1298</v>
      </c>
      <c r="C399" s="83"/>
      <c r="D399" s="83" t="s">
        <v>769</v>
      </c>
      <c r="E399" s="79" t="s">
        <v>508</v>
      </c>
      <c r="F399" s="83">
        <v>2</v>
      </c>
      <c r="G399" s="83" t="s">
        <v>8</v>
      </c>
      <c r="H399" s="83" t="s">
        <v>389</v>
      </c>
      <c r="I399" s="83" t="s">
        <v>770</v>
      </c>
      <c r="J399" s="79" t="str">
        <f t="shared" si="14"/>
        <v>Insert into SC_Matieres (ligne,typePresta,designation,categorie,fournisseur,unite,prix,detail,prixHorsTransport,Reference) values (399,'MATIERE','Equerre de liaison 60*60 dia 10','BETON','PIGEON','pc',2,'-',null,'');</v>
      </c>
      <c r="K399" s="83">
        <f t="shared" si="15"/>
        <v>399</v>
      </c>
    </row>
    <row r="400" spans="1:11" x14ac:dyDescent="0.3">
      <c r="A400" s="79">
        <v>400</v>
      </c>
      <c r="B400" s="83" t="s">
        <v>1299</v>
      </c>
      <c r="C400" s="83"/>
      <c r="D400" s="83" t="s">
        <v>769</v>
      </c>
      <c r="E400" s="79" t="s">
        <v>508</v>
      </c>
      <c r="F400" s="83">
        <v>4</v>
      </c>
      <c r="G400" s="83" t="s">
        <v>47</v>
      </c>
      <c r="H400" s="83" t="s">
        <v>389</v>
      </c>
      <c r="I400" s="83" t="s">
        <v>770</v>
      </c>
      <c r="J400" s="79" t="str">
        <f t="shared" si="14"/>
        <v>Insert into SC_Matieres (ligne,typePresta,designation,categorie,fournisseur,unite,prix,detail,prixHorsTransport,Reference) values (400,'MATIERE','Semelle symétrique renforcée Z1, H.15 x l.35 cm Diam. 7 mm','BETON','PIGEON','ml',4,'-',null,'');</v>
      </c>
      <c r="K400" s="83">
        <f t="shared" si="15"/>
        <v>400</v>
      </c>
    </row>
    <row r="401" spans="1:11" x14ac:dyDescent="0.3">
      <c r="A401" s="79">
        <v>401</v>
      </c>
      <c r="B401" s="83" t="s">
        <v>1296</v>
      </c>
      <c r="C401" s="83"/>
      <c r="D401" s="79" t="s">
        <v>280</v>
      </c>
      <c r="E401" s="79" t="s">
        <v>508</v>
      </c>
      <c r="F401" s="83">
        <v>20</v>
      </c>
      <c r="G401" s="83" t="s">
        <v>317</v>
      </c>
      <c r="H401" s="83" t="s">
        <v>389</v>
      </c>
      <c r="I401" s="83" t="s">
        <v>770</v>
      </c>
      <c r="J401" s="79" t="str">
        <f t="shared" si="14"/>
        <v>Insert into SC_Matieres (ligne,typePresta,designation,categorie,fournisseur,unite,prix,detail,prixHorsTransport,Reference) values (401,'MATIERE','Sable à batir','GRANULATS','PIGEON','t',20,'-',null,'');</v>
      </c>
      <c r="K401" s="83">
        <f t="shared" si="15"/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H52"/>
  <sheetViews>
    <sheetView workbookViewId="0">
      <selection activeCell="BE11" sqref="BE11"/>
    </sheetView>
  </sheetViews>
  <sheetFormatPr baseColWidth="10" defaultRowHeight="14.4" x14ac:dyDescent="0.3"/>
  <cols>
    <col min="3" max="3" width="38" customWidth="1"/>
    <col min="5" max="5" width="11.5546875" customWidth="1"/>
    <col min="6" max="6" width="7.33203125" style="14" customWidth="1"/>
    <col min="7" max="7" width="4" style="14" customWidth="1"/>
    <col min="8" max="8" width="4.44140625" customWidth="1"/>
    <col min="9" max="10" width="4" style="14" customWidth="1"/>
    <col min="11" max="11" width="4.44140625" customWidth="1"/>
    <col min="12" max="13" width="4" style="14" customWidth="1"/>
    <col min="14" max="14" width="9.88671875" customWidth="1"/>
    <col min="15" max="15" width="15.88671875" style="14" customWidth="1"/>
    <col min="16" max="16" width="12.5546875" style="14" customWidth="1"/>
    <col min="17" max="17" width="4.44140625" customWidth="1"/>
    <col min="18" max="19" width="4" style="14" customWidth="1"/>
    <col min="20" max="20" width="4.44140625" customWidth="1"/>
    <col min="21" max="22" width="4" style="14" customWidth="1"/>
    <col min="23" max="23" width="4.44140625" customWidth="1"/>
    <col min="24" max="25" width="4" style="14" customWidth="1"/>
    <col min="26" max="26" width="4.44140625" customWidth="1"/>
    <col min="27" max="28" width="4" style="14" customWidth="1"/>
    <col min="29" max="29" width="4.44140625" customWidth="1"/>
    <col min="30" max="31" width="4" style="14" customWidth="1"/>
    <col min="32" max="32" width="4.44140625" customWidth="1"/>
    <col min="33" max="34" width="4" style="14" customWidth="1"/>
    <col min="35" max="35" width="4.44140625" customWidth="1"/>
    <col min="36" max="37" width="4" style="14" customWidth="1"/>
    <col min="38" max="38" width="4.44140625" customWidth="1"/>
    <col min="39" max="40" width="4" style="14" customWidth="1"/>
    <col min="41" max="41" width="4.44140625" customWidth="1"/>
    <col min="42" max="43" width="4" style="14" customWidth="1"/>
    <col min="44" max="44" width="4.44140625" customWidth="1"/>
    <col min="45" max="46" width="4" style="14" customWidth="1"/>
    <col min="47" max="47" width="4.44140625" customWidth="1"/>
    <col min="48" max="49" width="4" style="14" customWidth="1"/>
    <col min="50" max="50" width="4.44140625" customWidth="1"/>
    <col min="51" max="52" width="4" style="14" customWidth="1"/>
    <col min="53" max="53" width="4.44140625" customWidth="1"/>
    <col min="54" max="55" width="4" style="14" customWidth="1"/>
    <col min="56" max="56" width="4.44140625" customWidth="1"/>
    <col min="57" max="58" width="4" style="14" customWidth="1"/>
    <col min="59" max="112" width="3.5546875" customWidth="1"/>
  </cols>
  <sheetData>
    <row r="1" spans="1:112" x14ac:dyDescent="0.3">
      <c r="A1" t="s">
        <v>916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180</v>
      </c>
      <c r="B4" t="s">
        <v>327</v>
      </c>
      <c r="C4" t="s">
        <v>279</v>
      </c>
      <c r="D4" t="s">
        <v>8</v>
      </c>
      <c r="E4">
        <v>24</v>
      </c>
      <c r="F4" s="14" t="s">
        <v>903</v>
      </c>
      <c r="G4" s="14" t="s">
        <v>904</v>
      </c>
      <c r="H4">
        <v>36</v>
      </c>
      <c r="I4" s="14" t="s">
        <v>903</v>
      </c>
      <c r="J4" s="14" t="s">
        <v>904</v>
      </c>
      <c r="K4">
        <v>48</v>
      </c>
      <c r="L4" s="14" t="s">
        <v>903</v>
      </c>
      <c r="M4" s="14" t="s">
        <v>904</v>
      </c>
      <c r="N4">
        <v>60</v>
      </c>
      <c r="O4" s="14" t="s">
        <v>903</v>
      </c>
      <c r="P4" s="14" t="s">
        <v>904</v>
      </c>
      <c r="Q4">
        <v>72</v>
      </c>
      <c r="R4" s="14" t="s">
        <v>903</v>
      </c>
      <c r="S4" s="14" t="s">
        <v>904</v>
      </c>
      <c r="T4">
        <v>84</v>
      </c>
      <c r="U4" s="14" t="s">
        <v>903</v>
      </c>
      <c r="V4" s="14" t="s">
        <v>904</v>
      </c>
      <c r="W4">
        <v>96</v>
      </c>
      <c r="X4" s="14" t="s">
        <v>903</v>
      </c>
      <c r="Y4" s="14" t="s">
        <v>904</v>
      </c>
      <c r="Z4">
        <v>108</v>
      </c>
      <c r="AA4" s="14" t="s">
        <v>903</v>
      </c>
      <c r="AB4" s="14" t="s">
        <v>904</v>
      </c>
      <c r="AC4">
        <v>120</v>
      </c>
      <c r="AD4" s="14" t="s">
        <v>903</v>
      </c>
      <c r="AE4" s="14" t="s">
        <v>904</v>
      </c>
      <c r="AF4">
        <v>144</v>
      </c>
      <c r="AG4" s="14" t="s">
        <v>903</v>
      </c>
      <c r="AH4" s="14" t="s">
        <v>904</v>
      </c>
      <c r="AI4">
        <v>144</v>
      </c>
      <c r="AJ4" s="14" t="s">
        <v>903</v>
      </c>
      <c r="AK4" s="14" t="s">
        <v>904</v>
      </c>
      <c r="AL4">
        <v>168</v>
      </c>
      <c r="AM4" s="14" t="s">
        <v>903</v>
      </c>
      <c r="AN4" s="14" t="s">
        <v>904</v>
      </c>
      <c r="AO4">
        <v>168</v>
      </c>
      <c r="AP4" s="14" t="s">
        <v>903</v>
      </c>
      <c r="AQ4" s="14" t="s">
        <v>904</v>
      </c>
      <c r="AR4">
        <v>168</v>
      </c>
      <c r="AS4" s="14" t="s">
        <v>903</v>
      </c>
      <c r="AT4" s="14" t="s">
        <v>904</v>
      </c>
      <c r="AU4">
        <v>216</v>
      </c>
      <c r="AV4" s="14" t="s">
        <v>903</v>
      </c>
      <c r="AW4" s="14" t="s">
        <v>904</v>
      </c>
      <c r="AX4">
        <v>216</v>
      </c>
      <c r="AY4" s="14" t="s">
        <v>903</v>
      </c>
      <c r="AZ4" s="14" t="s">
        <v>904</v>
      </c>
      <c r="BA4">
        <v>240</v>
      </c>
      <c r="BB4" s="14" t="s">
        <v>903</v>
      </c>
      <c r="BC4" s="14" t="s">
        <v>904</v>
      </c>
      <c r="BD4">
        <v>240</v>
      </c>
      <c r="BE4" s="14" t="s">
        <v>903</v>
      </c>
      <c r="BF4" s="14" t="s">
        <v>904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3">
      <c r="A5" s="12">
        <f>VLOOKUP($C5,[1]MATIERES!$A$2:$K$379,11,0)</f>
        <v>375</v>
      </c>
      <c r="B5" t="s">
        <v>327</v>
      </c>
      <c r="C5" t="s">
        <v>281</v>
      </c>
      <c r="D5" t="s">
        <v>317</v>
      </c>
      <c r="E5">
        <v>3.92</v>
      </c>
      <c r="F5" s="14" t="s">
        <v>912</v>
      </c>
      <c r="G5" s="14" t="s">
        <v>904</v>
      </c>
      <c r="H5">
        <v>4.8800000000000008</v>
      </c>
      <c r="I5" s="14" t="s">
        <v>912</v>
      </c>
      <c r="J5" s="14" t="s">
        <v>904</v>
      </c>
      <c r="K5">
        <v>5.84</v>
      </c>
      <c r="L5" s="14" t="s">
        <v>912</v>
      </c>
      <c r="M5" s="14" t="s">
        <v>904</v>
      </c>
      <c r="N5">
        <v>6.8</v>
      </c>
      <c r="O5" s="14" t="s">
        <v>912</v>
      </c>
      <c r="P5" s="14" t="s">
        <v>904</v>
      </c>
      <c r="Q5">
        <v>7.7600000000000007</v>
      </c>
      <c r="R5" s="14" t="s">
        <v>912</v>
      </c>
      <c r="S5" s="14" t="s">
        <v>904</v>
      </c>
      <c r="T5">
        <v>8.7200000000000006</v>
      </c>
      <c r="U5" s="14" t="s">
        <v>912</v>
      </c>
      <c r="V5" s="14" t="s">
        <v>904</v>
      </c>
      <c r="W5">
        <v>9.68</v>
      </c>
      <c r="X5" s="14" t="s">
        <v>912</v>
      </c>
      <c r="Y5" s="14" t="s">
        <v>904</v>
      </c>
      <c r="Z5">
        <v>10.64</v>
      </c>
      <c r="AA5" s="14" t="s">
        <v>912</v>
      </c>
      <c r="AB5" s="14" t="s">
        <v>904</v>
      </c>
      <c r="AC5">
        <v>11.6</v>
      </c>
      <c r="AD5" s="14" t="s">
        <v>912</v>
      </c>
      <c r="AE5" s="14" t="s">
        <v>904</v>
      </c>
      <c r="AF5">
        <v>13.520000000000001</v>
      </c>
      <c r="AG5" s="14" t="s">
        <v>912</v>
      </c>
      <c r="AH5" s="14" t="s">
        <v>904</v>
      </c>
      <c r="AI5">
        <v>13.520000000000001</v>
      </c>
      <c r="AJ5" s="14" t="s">
        <v>912</v>
      </c>
      <c r="AK5" s="14" t="s">
        <v>904</v>
      </c>
      <c r="AL5">
        <v>15.440000000000001</v>
      </c>
      <c r="AM5" s="14" t="s">
        <v>912</v>
      </c>
      <c r="AN5" s="14" t="s">
        <v>904</v>
      </c>
      <c r="AO5">
        <v>15.440000000000001</v>
      </c>
      <c r="AP5" s="14" t="s">
        <v>912</v>
      </c>
      <c r="AQ5" s="14" t="s">
        <v>904</v>
      </c>
      <c r="AR5">
        <v>17.36</v>
      </c>
      <c r="AS5" s="14" t="s">
        <v>912</v>
      </c>
      <c r="AT5" s="14" t="s">
        <v>904</v>
      </c>
      <c r="AU5">
        <v>19.28</v>
      </c>
      <c r="AV5" s="14" t="s">
        <v>912</v>
      </c>
      <c r="AW5" s="14" t="s">
        <v>904</v>
      </c>
      <c r="AX5">
        <v>19.28</v>
      </c>
      <c r="AY5" s="14" t="s">
        <v>912</v>
      </c>
      <c r="AZ5" s="14" t="s">
        <v>904</v>
      </c>
      <c r="BA5">
        <v>21.2</v>
      </c>
      <c r="BB5" s="14" t="s">
        <v>912</v>
      </c>
      <c r="BC5" s="14" t="s">
        <v>904</v>
      </c>
      <c r="BD5">
        <v>21.2</v>
      </c>
      <c r="BE5" s="14" t="s">
        <v>912</v>
      </c>
      <c r="BF5" s="14" t="s">
        <v>904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3">
      <c r="A6" s="12">
        <f>VLOOKUP($C6,[1]MATIERES!$A$2:$K$379,11,0)</f>
        <v>373</v>
      </c>
      <c r="B6" t="s">
        <v>327</v>
      </c>
      <c r="C6" t="s">
        <v>282</v>
      </c>
      <c r="D6" t="s">
        <v>317</v>
      </c>
      <c r="E6">
        <v>2.08</v>
      </c>
      <c r="F6" s="14" t="s">
        <v>913</v>
      </c>
      <c r="G6" s="14" t="s">
        <v>904</v>
      </c>
      <c r="H6">
        <v>2.62</v>
      </c>
      <c r="I6" s="14" t="s">
        <v>913</v>
      </c>
      <c r="J6" s="14" t="s">
        <v>904</v>
      </c>
      <c r="K6">
        <v>3.16</v>
      </c>
      <c r="L6" s="14" t="s">
        <v>913</v>
      </c>
      <c r="M6" s="14" t="s">
        <v>904</v>
      </c>
      <c r="N6">
        <v>3.6999999999999997</v>
      </c>
      <c r="O6" s="14" t="s">
        <v>913</v>
      </c>
      <c r="P6" s="14" t="s">
        <v>904</v>
      </c>
      <c r="Q6">
        <v>4.24</v>
      </c>
      <c r="R6" s="14" t="s">
        <v>913</v>
      </c>
      <c r="S6" s="14" t="s">
        <v>904</v>
      </c>
      <c r="T6">
        <v>4.7799999999999994</v>
      </c>
      <c r="U6" s="14" t="s">
        <v>913</v>
      </c>
      <c r="V6" s="14" t="s">
        <v>904</v>
      </c>
      <c r="W6">
        <v>5.32</v>
      </c>
      <c r="X6" s="14" t="s">
        <v>913</v>
      </c>
      <c r="Y6" s="14" t="s">
        <v>904</v>
      </c>
      <c r="Z6">
        <v>5.8599999999999994</v>
      </c>
      <c r="AA6" s="14" t="s">
        <v>913</v>
      </c>
      <c r="AB6" s="14" t="s">
        <v>904</v>
      </c>
      <c r="AC6">
        <v>6.3999999999999995</v>
      </c>
      <c r="AD6" s="14" t="s">
        <v>913</v>
      </c>
      <c r="AE6" s="14" t="s">
        <v>904</v>
      </c>
      <c r="AF6">
        <v>7.48</v>
      </c>
      <c r="AG6" s="14" t="s">
        <v>913</v>
      </c>
      <c r="AH6" s="14" t="s">
        <v>904</v>
      </c>
      <c r="AI6">
        <v>7.48</v>
      </c>
      <c r="AJ6" s="14" t="s">
        <v>913</v>
      </c>
      <c r="AK6" s="14" t="s">
        <v>904</v>
      </c>
      <c r="AL6">
        <v>8.5599999999999987</v>
      </c>
      <c r="AM6" s="14" t="s">
        <v>913</v>
      </c>
      <c r="AN6" s="14" t="s">
        <v>904</v>
      </c>
      <c r="AO6">
        <v>8.5599999999999987</v>
      </c>
      <c r="AP6" s="14" t="s">
        <v>913</v>
      </c>
      <c r="AQ6" s="14" t="s">
        <v>904</v>
      </c>
      <c r="AR6">
        <v>9.64</v>
      </c>
      <c r="AS6" s="14" t="s">
        <v>913</v>
      </c>
      <c r="AT6" s="14" t="s">
        <v>904</v>
      </c>
      <c r="AU6">
        <v>10.719999999999999</v>
      </c>
      <c r="AV6" s="14" t="s">
        <v>913</v>
      </c>
      <c r="AW6" s="14" t="s">
        <v>904</v>
      </c>
      <c r="AX6">
        <v>10.719999999999999</v>
      </c>
      <c r="AY6" s="14" t="s">
        <v>913</v>
      </c>
      <c r="AZ6" s="14" t="s">
        <v>904</v>
      </c>
      <c r="BA6">
        <v>11.799999999999999</v>
      </c>
      <c r="BB6" s="14" t="s">
        <v>913</v>
      </c>
      <c r="BC6" s="14" t="s">
        <v>904</v>
      </c>
      <c r="BD6">
        <v>11.799999999999999</v>
      </c>
      <c r="BE6" s="14" t="s">
        <v>913</v>
      </c>
      <c r="BF6" s="14" t="s">
        <v>904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3">
      <c r="A7" s="12">
        <f>VLOOKUP($C7,[1]MATIERES!$A$2:$K$379,11,0)</f>
        <v>376</v>
      </c>
      <c r="B7" t="s">
        <v>327</v>
      </c>
      <c r="C7" t="s">
        <v>283</v>
      </c>
      <c r="D7" t="s">
        <v>317</v>
      </c>
      <c r="E7">
        <v>3.6</v>
      </c>
      <c r="F7" s="14" t="s">
        <v>912</v>
      </c>
      <c r="G7" s="14" t="s">
        <v>904</v>
      </c>
      <c r="H7">
        <v>4.4000000000000004</v>
      </c>
      <c r="I7" s="14" t="s">
        <v>912</v>
      </c>
      <c r="J7" s="14" t="s">
        <v>904</v>
      </c>
      <c r="K7">
        <v>5.2</v>
      </c>
      <c r="L7" s="14" t="s">
        <v>912</v>
      </c>
      <c r="M7" s="14" t="s">
        <v>904</v>
      </c>
      <c r="N7">
        <v>6</v>
      </c>
      <c r="O7" s="14" t="s">
        <v>912</v>
      </c>
      <c r="P7" s="14" t="s">
        <v>904</v>
      </c>
      <c r="Q7">
        <v>6.8000000000000007</v>
      </c>
      <c r="R7" s="14" t="s">
        <v>912</v>
      </c>
      <c r="S7" s="14" t="s">
        <v>904</v>
      </c>
      <c r="T7">
        <v>7.6000000000000005</v>
      </c>
      <c r="U7" s="14" t="s">
        <v>912</v>
      </c>
      <c r="V7" s="14" t="s">
        <v>904</v>
      </c>
      <c r="W7">
        <v>8.4</v>
      </c>
      <c r="X7" s="14" t="s">
        <v>912</v>
      </c>
      <c r="Y7" s="14" t="s">
        <v>904</v>
      </c>
      <c r="Z7">
        <v>9.1999999999999993</v>
      </c>
      <c r="AA7" s="14" t="s">
        <v>912</v>
      </c>
      <c r="AB7" s="14" t="s">
        <v>904</v>
      </c>
      <c r="AC7">
        <v>10</v>
      </c>
      <c r="AD7" s="14" t="s">
        <v>912</v>
      </c>
      <c r="AE7" s="14" t="s">
        <v>904</v>
      </c>
      <c r="AF7">
        <v>11.600000000000001</v>
      </c>
      <c r="AG7" s="14" t="s">
        <v>912</v>
      </c>
      <c r="AH7" s="14" t="s">
        <v>904</v>
      </c>
      <c r="AI7">
        <v>11.600000000000001</v>
      </c>
      <c r="AJ7" s="14" t="s">
        <v>912</v>
      </c>
      <c r="AK7" s="14" t="s">
        <v>904</v>
      </c>
      <c r="AL7">
        <v>13.200000000000001</v>
      </c>
      <c r="AM7" s="14" t="s">
        <v>912</v>
      </c>
      <c r="AN7" s="14" t="s">
        <v>904</v>
      </c>
      <c r="AO7">
        <v>13.200000000000001</v>
      </c>
      <c r="AP7" s="14" t="s">
        <v>912</v>
      </c>
      <c r="AQ7" s="14" t="s">
        <v>904</v>
      </c>
      <c r="AR7">
        <v>14.8</v>
      </c>
      <c r="AS7" s="14" t="s">
        <v>912</v>
      </c>
      <c r="AT7" s="14" t="s">
        <v>904</v>
      </c>
      <c r="AU7">
        <v>16.399999999999999</v>
      </c>
      <c r="AV7" s="14" t="s">
        <v>912</v>
      </c>
      <c r="AW7" s="14" t="s">
        <v>904</v>
      </c>
      <c r="AX7">
        <v>16.399999999999999</v>
      </c>
      <c r="AY7" s="14" t="s">
        <v>912</v>
      </c>
      <c r="AZ7" s="14" t="s">
        <v>904</v>
      </c>
      <c r="BA7">
        <v>18</v>
      </c>
      <c r="BB7" s="14" t="s">
        <v>912</v>
      </c>
      <c r="BC7" s="14" t="s">
        <v>904</v>
      </c>
      <c r="BD7">
        <v>18</v>
      </c>
      <c r="BE7" s="14" t="s">
        <v>912</v>
      </c>
      <c r="BF7" s="14" t="s">
        <v>904</v>
      </c>
      <c r="BG7" t="str">
        <f t="shared" si="1"/>
        <v xml:space="preserve">INSERT INTO SC_SystemeProduits(RefDimension,NomSysteme,typePresta,ligne,Quantite,formule,cte1,DateModif) values (1,'TCFV15','MATIERE',376,null,'1.6*0.25*CTE1','SURFACE',now());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(2,'TCFV15','MATIERE',376,null,'1.6*0.25*CTE1','SURFACE',now());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(3,'TCFV15','MATIERE',376,null,'1.6*0.25*CTE1','SURFACE',now());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(4,'TCFV15','MATIERE',376,null,'1.6*0.25*CTE1','SURFACE',now());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(5,'TCFV15','MATIERE',376,null,'1.6*0.25*CTE1','SURFACE',now());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(6,'TCFV15','MATIERE',376,null,'1.6*0.25*CTE1','SURFACE',now());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(7,'TCFV15','MATIERE',376,null,'1.6*0.25*CTE1','SURFACE',now());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(8,'TCFV15','MATIERE',376,null,'1.6*0.25*CTE1','SURFACE',now());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(9,'TCFV15','MATIERE',376,null,'1.6*0.25*CTE1','SURFACE',now());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(10,'TCFV15','MATIERE',376,null,'1.6*0.25*CTE1','SURFACE',now());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(11,'TCFV15','MATIERE',376,null,'1.6*0.25*CTE1','SURFACE',now());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(12,'TCFV15','MATIERE',376,null,'1.6*0.25*CTE1','SURFACE',now());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(13,'TCFV15','MATIERE',376,null,'1.6*0.25*CTE1','SURFACE',now());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(14,'TCFV15','MATIERE',376,null,'1.6*0.25*CTE1','SURFACE',now());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(15,'TCFV15','MATIERE',376,null,'1.6*0.25*CTE1','SURFACE',now());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(16,'TCFV15','MATIERE',376,null,'1.6*0.25*CTE1','SURFACE',now());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(17,'TCFV15','MATIERE',376,null,'1.6*0.25*CTE1','SURFACE',now());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(18,'TCFV15','MATIERE',376,null,'1.6*0.25*CTE1','SURFACE',now());
</v>
      </c>
    </row>
    <row r="8" spans="1:112" x14ac:dyDescent="0.3">
      <c r="A8" s="12">
        <f>VLOOKUP($C8,[3]MATIERES!$A$2:$K$379,11,0)</f>
        <v>379</v>
      </c>
      <c r="B8" t="s">
        <v>327</v>
      </c>
      <c r="C8" s="24" t="s">
        <v>917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VLOOKUP($C9,[3]MATIERES!$A$2:$K$379,11,0)</f>
        <v>380</v>
      </c>
      <c r="B9" t="s">
        <v>327</v>
      </c>
      <c r="C9" s="24" t="s">
        <v>918</v>
      </c>
      <c r="D9" t="s">
        <v>8</v>
      </c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VLOOKUP($C10,[3]MATIERES!$A$2:$K$379,11,0)</f>
        <v>381</v>
      </c>
      <c r="B10" t="s">
        <v>327</v>
      </c>
      <c r="C10" s="24" t="s">
        <v>919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VLOOKUP($C11,[3]MATIERES!$A$2:$K$379,11,0)</f>
        <v>382</v>
      </c>
      <c r="B11" t="s">
        <v>327</v>
      </c>
      <c r="C11" s="24" t="s">
        <v>920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VLOOKUP($C12,[3]MATIERES!$A$2:$K$379,11,0)</f>
        <v>383</v>
      </c>
      <c r="B12" t="s">
        <v>327</v>
      </c>
      <c r="C12" s="24" t="s">
        <v>921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VLOOKUP($C13,[3]MATIERES!$A$2:$K$379,11,0)</f>
        <v>384</v>
      </c>
      <c r="B13" t="s">
        <v>327</v>
      </c>
      <c r="C13" s="24" t="s">
        <v>922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VLOOKUP($C14,[3]MATIERES!$A$2:$K$379,11,0)</f>
        <v>385</v>
      </c>
      <c r="B14" t="s">
        <v>327</v>
      </c>
      <c r="C14" s="24" t="s">
        <v>923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VLOOKUP($C15,[3]MATIERES!$A$2:$K$379,11,0)</f>
        <v>386</v>
      </c>
      <c r="B15" t="s">
        <v>327</v>
      </c>
      <c r="C15" s="24" t="s">
        <v>924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VLOOKUP($C16,[3]MATIERES!$A$2:$K$379,11,0)</f>
        <v>387</v>
      </c>
      <c r="B16" t="s">
        <v>327</v>
      </c>
      <c r="C16" s="24" t="s">
        <v>925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VLOOKUP($C17,[3]MATIERES!$A$2:$K$379,11,0)</f>
        <v>388</v>
      </c>
      <c r="B17" t="s">
        <v>327</v>
      </c>
      <c r="C17" s="24" t="s">
        <v>926</v>
      </c>
      <c r="D17" t="s">
        <v>8</v>
      </c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VLOOKUP($C18,[3]MATIERES!$A$2:$K$379,11,0)</f>
        <v>389</v>
      </c>
      <c r="B18" t="s">
        <v>327</v>
      </c>
      <c r="C18" s="24" t="s">
        <v>927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VLOOKUP($C19,[3]MATIERES!$A$2:$K$379,11,0)</f>
        <v>390</v>
      </c>
      <c r="B19" t="s">
        <v>327</v>
      </c>
      <c r="C19" s="24" t="s">
        <v>928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VLOOKUP($C20,[3]MATIERES!$A$2:$K$379,11,0)</f>
        <v>391</v>
      </c>
      <c r="B20" t="s">
        <v>327</v>
      </c>
      <c r="C20" s="24" t="s">
        <v>929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VLOOKUP($C21,[3]MATIERES!$A$2:$K$379,11,0)</f>
        <v>391</v>
      </c>
      <c r="B21" t="s">
        <v>327</v>
      </c>
      <c r="C21" s="24" t="s">
        <v>929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VLOOKUP($C22,[3]MATIERES!$A$2:$K$379,11,0)</f>
        <v>392</v>
      </c>
      <c r="B22" t="s">
        <v>327</v>
      </c>
      <c r="C22" s="24" t="s">
        <v>930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3">
      <c r="A23" s="12">
        <f>VLOOKUP($C23,[1]MATIERES!$A$2:$K$379,11,0)</f>
        <v>360</v>
      </c>
      <c r="B23" t="s">
        <v>327</v>
      </c>
      <c r="C23" t="s">
        <v>304</v>
      </c>
      <c r="D23" t="s">
        <v>47</v>
      </c>
      <c r="E23">
        <v>2.5</v>
      </c>
      <c r="F23" s="14" t="s">
        <v>862</v>
      </c>
      <c r="G23" s="14" t="s">
        <v>863</v>
      </c>
      <c r="H23">
        <v>2.5</v>
      </c>
      <c r="I23" s="14" t="s">
        <v>862</v>
      </c>
      <c r="J23" s="14" t="s">
        <v>863</v>
      </c>
      <c r="K23">
        <v>2.5</v>
      </c>
      <c r="L23" s="14" t="s">
        <v>862</v>
      </c>
      <c r="M23" s="14" t="s">
        <v>863</v>
      </c>
      <c r="N23">
        <v>2.5</v>
      </c>
      <c r="O23" s="14" t="s">
        <v>862</v>
      </c>
      <c r="P23" s="14" t="s">
        <v>863</v>
      </c>
      <c r="Q23">
        <v>2.5</v>
      </c>
      <c r="R23" s="14" t="s">
        <v>862</v>
      </c>
      <c r="S23" s="14" t="s">
        <v>863</v>
      </c>
      <c r="T23">
        <v>2.5</v>
      </c>
      <c r="U23" s="14" t="s">
        <v>862</v>
      </c>
      <c r="V23" s="14" t="s">
        <v>863</v>
      </c>
      <c r="W23">
        <v>2.5</v>
      </c>
      <c r="X23" s="14" t="s">
        <v>862</v>
      </c>
      <c r="Y23" s="14" t="s">
        <v>863</v>
      </c>
      <c r="Z23">
        <v>2.5</v>
      </c>
      <c r="AA23" s="14" t="s">
        <v>862</v>
      </c>
      <c r="AB23" s="14" t="s">
        <v>863</v>
      </c>
      <c r="AC23">
        <v>2.5</v>
      </c>
      <c r="AD23" s="14" t="s">
        <v>862</v>
      </c>
      <c r="AE23" s="14" t="s">
        <v>863</v>
      </c>
      <c r="AF23">
        <v>2.5</v>
      </c>
      <c r="AG23" s="14" t="s">
        <v>862</v>
      </c>
      <c r="AH23" s="14" t="s">
        <v>863</v>
      </c>
      <c r="AI23">
        <v>2.5</v>
      </c>
      <c r="AJ23" s="14" t="s">
        <v>862</v>
      </c>
      <c r="AK23" s="14" t="s">
        <v>863</v>
      </c>
      <c r="AL23">
        <v>2.5</v>
      </c>
      <c r="AM23" s="14" t="s">
        <v>862</v>
      </c>
      <c r="AN23" s="14" t="s">
        <v>863</v>
      </c>
      <c r="AO23">
        <v>2.5</v>
      </c>
      <c r="AP23" s="14" t="s">
        <v>862</v>
      </c>
      <c r="AQ23" s="14" t="s">
        <v>863</v>
      </c>
      <c r="AR23">
        <v>2.5</v>
      </c>
      <c r="AS23" s="14" t="s">
        <v>862</v>
      </c>
      <c r="AT23" s="14" t="s">
        <v>863</v>
      </c>
      <c r="AU23">
        <v>2.5</v>
      </c>
      <c r="AV23" s="14" t="s">
        <v>862</v>
      </c>
      <c r="AW23" s="14" t="s">
        <v>863</v>
      </c>
      <c r="AX23">
        <v>2.5</v>
      </c>
      <c r="AY23" s="14" t="s">
        <v>862</v>
      </c>
      <c r="AZ23" s="14" t="s">
        <v>863</v>
      </c>
      <c r="BA23">
        <v>2.5</v>
      </c>
      <c r="BB23" s="14" t="s">
        <v>862</v>
      </c>
      <c r="BC23" s="14" t="s">
        <v>863</v>
      </c>
      <c r="BD23">
        <v>2.5</v>
      </c>
      <c r="BE23" s="14" t="s">
        <v>862</v>
      </c>
      <c r="BF23" s="14" t="s">
        <v>863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3">
      <c r="A24" s="12">
        <f>VLOOKUP($C24,[1]MATIERES!$A$2:$K$379,11,0)</f>
        <v>85</v>
      </c>
      <c r="B24" t="s">
        <v>327</v>
      </c>
      <c r="C24" t="s">
        <v>308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(1,'TCFV15','MATIERE',85,2,null,null,now());
</v>
      </c>
      <c r="BJ24" t="str">
        <f t="shared" si="2"/>
        <v xml:space="preserve">INSERT INTO SC_SystemeProduits(RefDimension,NomSysteme,typePresta,ligne,Quantite,formule,cte1,DateModif) values (2,'TCFV15','MATIERE',85,2,null,null,now());
</v>
      </c>
      <c r="BM24" t="str">
        <f t="shared" si="3"/>
        <v xml:space="preserve">INSERT INTO SC_SystemeProduits(RefDimension,NomSysteme,typePresta,ligne,Quantite,formule,cte1,DateModif) values (3,'TCFV15','MATIERE',85,2,null,null,now());
</v>
      </c>
      <c r="BP24" t="str">
        <f t="shared" si="4"/>
        <v xml:space="preserve">INSERT INTO SC_SystemeProduits(RefDimension,NomSysteme,typePresta,ligne,Quantite,formule,cte1,DateModif) values (4,'TCFV15','MATIERE',85,2,null,null,now());
</v>
      </c>
      <c r="BS24" t="str">
        <f t="shared" si="5"/>
        <v xml:space="preserve">INSERT INTO SC_SystemeProduits(RefDimension,NomSysteme,typePresta,ligne,Quantite,formule,cte1,DateModif) values (5,'TCFV15','MATIERE',85,2,null,null,now());
</v>
      </c>
      <c r="BV24" t="str">
        <f t="shared" si="6"/>
        <v xml:space="preserve">INSERT INTO SC_SystemeProduits(RefDimension,NomSysteme,typePresta,ligne,Quantite,formule,cte1,DateModif) values (6,'TCFV15','MATIERE',85,2,null,null,now());
</v>
      </c>
      <c r="BY24" t="str">
        <f t="shared" si="7"/>
        <v xml:space="preserve">INSERT INTO SC_SystemeProduits(RefDimension,NomSysteme,typePresta,ligne,Quantite,formule,cte1,DateModif) values (7,'TCFV15','MATIERE',85,2,null,null,now());
</v>
      </c>
      <c r="CB24" t="str">
        <f t="shared" si="8"/>
        <v xml:space="preserve">INSERT INTO SC_SystemeProduits(RefDimension,NomSysteme,typePresta,ligne,Quantite,formule,cte1,DateModif) values (8,'TCFV15','MATIERE',85,2,null,null,now());
</v>
      </c>
      <c r="CE24" t="str">
        <f t="shared" si="9"/>
        <v xml:space="preserve">INSERT INTO SC_SystemeProduits(RefDimension,NomSysteme,typePresta,ligne,Quantite,formule,cte1,DateModif) values (9,'TCFV15','MATIERE',85,2,null,null,now());
</v>
      </c>
      <c r="CH24" t="str">
        <f t="shared" si="10"/>
        <v xml:space="preserve">INSERT INTO SC_SystemeProduits(RefDimension,NomSysteme,typePresta,ligne,Quantite,formule,cte1,DateModif) values (10,'TCFV15','MATIERE',85,2,null,null,now());
</v>
      </c>
      <c r="CK24" t="str">
        <f t="shared" si="11"/>
        <v xml:space="preserve">INSERT INTO SC_SystemeProduits(RefDimension,NomSysteme,typePresta,ligne,Quantite,formule,cte1,DateModif) values (11,'TCFV15','MATIERE',85,2,null,null,now());
</v>
      </c>
      <c r="CN24" t="str">
        <f t="shared" si="12"/>
        <v xml:space="preserve">INSERT INTO SC_SystemeProduits(RefDimension,NomSysteme,typePresta,ligne,Quantite,formule,cte1,DateModif) values (12,'TCFV15','MATIERE',85,2,null,null,now());
</v>
      </c>
      <c r="CQ24" t="str">
        <f t="shared" si="13"/>
        <v xml:space="preserve">INSERT INTO SC_SystemeProduits(RefDimension,NomSysteme,typePresta,ligne,Quantite,formule,cte1,DateModif) values (13,'TCFV15','MATIERE',85,2,null,null,now());
</v>
      </c>
      <c r="CT24" t="str">
        <f t="shared" si="14"/>
        <v xml:space="preserve">INSERT INTO SC_SystemeProduits(RefDimension,NomSysteme,typePresta,ligne,Quantite,formule,cte1,DateModif) values (14,'TCFV15','MATIERE',85,2,null,null,now());
</v>
      </c>
      <c r="CW24" t="str">
        <f t="shared" si="15"/>
        <v xml:space="preserve">INSERT INTO SC_SystemeProduits(RefDimension,NomSysteme,typePresta,ligne,Quantite,formule,cte1,DateModif) values (15,'TCFV15','MATIERE',85,2,null,null,now());
</v>
      </c>
      <c r="CZ24" t="str">
        <f t="shared" si="16"/>
        <v xml:space="preserve">INSERT INTO SC_SystemeProduits(RefDimension,NomSysteme,typePresta,ligne,Quantite,formule,cte1,DateModif) values (16,'TCFV15','MATIERE',85,2,null,null,now());
</v>
      </c>
      <c r="DC24" t="str">
        <f t="shared" si="17"/>
        <v xml:space="preserve">INSERT INTO SC_SystemeProduits(RefDimension,NomSysteme,typePresta,ligne,Quantite,formule,cte1,DateModif) values (17,'TCFV15','MATIERE',85,2,null,null,now());
</v>
      </c>
      <c r="DF24" t="str">
        <f t="shared" si="18"/>
        <v xml:space="preserve">INSERT INTO SC_SystemeProduits(RefDimension,NomSysteme,typePresta,ligne,Quantite,formule,cte1,DateModif) values (18,'TCFV15','MATIERE',85,2,null,null,now());
</v>
      </c>
    </row>
    <row r="25" spans="1:110" x14ac:dyDescent="0.3">
      <c r="A25" s="12">
        <f>VLOOKUP($C25,[1]MATIERES!$A$2:$K$379,11,0)</f>
        <v>374</v>
      </c>
      <c r="B25" t="s">
        <v>327</v>
      </c>
      <c r="C25" t="s">
        <v>309</v>
      </c>
      <c r="D25" t="s">
        <v>8</v>
      </c>
      <c r="E25">
        <v>0.36000000000000004</v>
      </c>
      <c r="F25" s="14" t="s">
        <v>907</v>
      </c>
      <c r="G25" s="14" t="s">
        <v>904</v>
      </c>
      <c r="H25">
        <v>0.36000000000000004</v>
      </c>
      <c r="I25" s="14" t="s">
        <v>907</v>
      </c>
      <c r="J25" s="14" t="s">
        <v>904</v>
      </c>
      <c r="K25">
        <v>0.36000000000000004</v>
      </c>
      <c r="L25" s="14" t="s">
        <v>907</v>
      </c>
      <c r="M25" s="14" t="s">
        <v>904</v>
      </c>
      <c r="N25">
        <v>0.36000000000000004</v>
      </c>
      <c r="O25" s="14" t="s">
        <v>907</v>
      </c>
      <c r="P25" s="14" t="s">
        <v>904</v>
      </c>
      <c r="Q25">
        <v>0.36000000000000004</v>
      </c>
      <c r="R25" s="14" t="s">
        <v>907</v>
      </c>
      <c r="S25" s="14" t="s">
        <v>904</v>
      </c>
      <c r="T25">
        <v>0.36000000000000004</v>
      </c>
      <c r="U25" s="14" t="s">
        <v>907</v>
      </c>
      <c r="V25" s="14" t="s">
        <v>904</v>
      </c>
      <c r="W25">
        <v>0.36000000000000004</v>
      </c>
      <c r="X25" s="14" t="s">
        <v>907</v>
      </c>
      <c r="Y25" s="14" t="s">
        <v>904</v>
      </c>
      <c r="Z25">
        <v>0.36000000000000004</v>
      </c>
      <c r="AA25" s="14" t="s">
        <v>907</v>
      </c>
      <c r="AB25" s="14" t="s">
        <v>904</v>
      </c>
      <c r="AC25">
        <v>0.36000000000000004</v>
      </c>
      <c r="AD25" s="14" t="s">
        <v>907</v>
      </c>
      <c r="AE25" s="14" t="s">
        <v>904</v>
      </c>
      <c r="AF25">
        <v>0.36000000000000004</v>
      </c>
      <c r="AG25" s="14" t="s">
        <v>907</v>
      </c>
      <c r="AH25" s="14" t="s">
        <v>904</v>
      </c>
      <c r="AI25">
        <v>0.36000000000000004</v>
      </c>
      <c r="AJ25" s="14" t="s">
        <v>907</v>
      </c>
      <c r="AK25" s="14" t="s">
        <v>904</v>
      </c>
      <c r="AL25">
        <v>0.36000000000000004</v>
      </c>
      <c r="AM25" s="14" t="s">
        <v>907</v>
      </c>
      <c r="AN25" s="14" t="s">
        <v>904</v>
      </c>
      <c r="AO25">
        <v>0.36000000000000004</v>
      </c>
      <c r="AP25" s="14" t="s">
        <v>907</v>
      </c>
      <c r="AQ25" s="14" t="s">
        <v>904</v>
      </c>
      <c r="AR25">
        <v>0.36000000000000004</v>
      </c>
      <c r="AS25" s="14" t="s">
        <v>907</v>
      </c>
      <c r="AT25" s="14" t="s">
        <v>904</v>
      </c>
      <c r="AU25">
        <v>0.36000000000000004</v>
      </c>
      <c r="AV25" s="14" t="s">
        <v>907</v>
      </c>
      <c r="AW25" s="14" t="s">
        <v>904</v>
      </c>
      <c r="AX25">
        <v>0.36000000000000004</v>
      </c>
      <c r="AY25" s="14" t="s">
        <v>907</v>
      </c>
      <c r="AZ25" s="14" t="s">
        <v>904</v>
      </c>
      <c r="BA25">
        <v>0.36000000000000004</v>
      </c>
      <c r="BB25" s="14" t="s">
        <v>907</v>
      </c>
      <c r="BC25" s="14" t="s">
        <v>904</v>
      </c>
      <c r="BD25">
        <v>0.36000000000000004</v>
      </c>
      <c r="BE25" s="14" t="s">
        <v>907</v>
      </c>
      <c r="BF25" s="14" t="s">
        <v>904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3">
      <c r="A26" s="12">
        <f>VLOOKUP($C26,[1]MATIERES!$A$2:$K$379,11,0)</f>
        <v>361</v>
      </c>
      <c r="B26" t="s">
        <v>327</v>
      </c>
      <c r="C26" t="s">
        <v>139</v>
      </c>
      <c r="D26" t="s">
        <v>317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3">
      <c r="A27" s="12">
        <f>VLOOKUP($C27,[1]MATIERES!$A$2:$K$379,11,0)</f>
        <v>6</v>
      </c>
      <c r="B27" t="s">
        <v>327</v>
      </c>
      <c r="C27" t="s">
        <v>311</v>
      </c>
      <c r="D27" t="s">
        <v>47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(1,'TCFV15','MATIERE',6,2,null,null,now());
</v>
      </c>
      <c r="BJ27" t="str">
        <f t="shared" si="2"/>
        <v xml:space="preserve">INSERT INTO SC_SystemeProduits(RefDimension,NomSysteme,typePresta,ligne,Quantite,formule,cte1,DateModif) values (2,'TCFV15','MATIERE',6,2,null,null,now());
</v>
      </c>
      <c r="BM27" t="str">
        <f t="shared" si="3"/>
        <v xml:space="preserve">INSERT INTO SC_SystemeProduits(RefDimension,NomSysteme,typePresta,ligne,Quantite,formule,cte1,DateModif) values (3,'TCFV15','MATIERE',6,2,null,null,now());
</v>
      </c>
      <c r="BP27" t="str">
        <f t="shared" si="4"/>
        <v xml:space="preserve">INSERT INTO SC_SystemeProduits(RefDimension,NomSysteme,typePresta,ligne,Quantite,formule,cte1,DateModif) values (4,'TCFV15','MATIERE',6,2,null,null,now());
</v>
      </c>
      <c r="BS27" t="str">
        <f t="shared" si="5"/>
        <v xml:space="preserve">INSERT INTO SC_SystemeProduits(RefDimension,NomSysteme,typePresta,ligne,Quantite,formule,cte1,DateModif) values (5,'TCFV15','MATIERE',6,2,null,null,now());
</v>
      </c>
      <c r="BV27" t="str">
        <f t="shared" si="6"/>
        <v xml:space="preserve">INSERT INTO SC_SystemeProduits(RefDimension,NomSysteme,typePresta,ligne,Quantite,formule,cte1,DateModif) values (6,'TCFV15','MATIERE',6,2,null,null,now());
</v>
      </c>
      <c r="BY27" t="str">
        <f t="shared" si="7"/>
        <v xml:space="preserve">INSERT INTO SC_SystemeProduits(RefDimension,NomSysteme,typePresta,ligne,Quantite,formule,cte1,DateModif) values (7,'TCFV15','MATIERE',6,2,null,null,now());
</v>
      </c>
      <c r="CB27" t="str">
        <f t="shared" si="8"/>
        <v xml:space="preserve">INSERT INTO SC_SystemeProduits(RefDimension,NomSysteme,typePresta,ligne,Quantite,formule,cte1,DateModif) values (8,'TCFV15','MATIERE',6,2,null,null,now());
</v>
      </c>
      <c r="CE27" t="str">
        <f t="shared" si="9"/>
        <v xml:space="preserve">INSERT INTO SC_SystemeProduits(RefDimension,NomSysteme,typePresta,ligne,Quantite,formule,cte1,DateModif) values (9,'TCFV15','MATIERE',6,2,null,null,now());
</v>
      </c>
      <c r="CH27" t="str">
        <f t="shared" si="10"/>
        <v xml:space="preserve">INSERT INTO SC_SystemeProduits(RefDimension,NomSysteme,typePresta,ligne,Quantite,formule,cte1,DateModif) values (10,'TCFV15','MATIERE',6,2,null,null,now());
</v>
      </c>
      <c r="CK27" t="str">
        <f t="shared" si="11"/>
        <v xml:space="preserve">INSERT INTO SC_SystemeProduits(RefDimension,NomSysteme,typePresta,ligne,Quantite,formule,cte1,DateModif) values (11,'TCFV15','MATIERE',6,2,null,null,now());
</v>
      </c>
      <c r="CN27" t="str">
        <f t="shared" si="12"/>
        <v xml:space="preserve">INSERT INTO SC_SystemeProduits(RefDimension,NomSysteme,typePresta,ligne,Quantite,formule,cte1,DateModif) values (12,'TCFV15','MATIERE',6,2,null,null,now());
</v>
      </c>
      <c r="CQ27" t="str">
        <f t="shared" si="13"/>
        <v xml:space="preserve">INSERT INTO SC_SystemeProduits(RefDimension,NomSysteme,typePresta,ligne,Quantite,formule,cte1,DateModif) values (13,'TCFV15','MATIERE',6,2,null,null,now());
</v>
      </c>
      <c r="CT27" t="str">
        <f t="shared" si="14"/>
        <v xml:space="preserve">INSERT INTO SC_SystemeProduits(RefDimension,NomSysteme,typePresta,ligne,Quantite,formule,cte1,DateModif) values (14,'TCFV15','MATIERE',6,2,null,null,now());
</v>
      </c>
      <c r="CW27" t="str">
        <f t="shared" si="15"/>
        <v xml:space="preserve">INSERT INTO SC_SystemeProduits(RefDimension,NomSysteme,typePresta,ligne,Quantite,formule,cte1,DateModif) values (15,'TCFV15','MATIERE',6,2,null,null,now());
</v>
      </c>
      <c r="CZ27" t="str">
        <f t="shared" si="16"/>
        <v xml:space="preserve">INSERT INTO SC_SystemeProduits(RefDimension,NomSysteme,typePresta,ligne,Quantite,formule,cte1,DateModif) values (16,'TCFV15','MATIERE',6,2,null,null,now());
</v>
      </c>
      <c r="DC27" t="str">
        <f t="shared" si="17"/>
        <v xml:space="preserve">INSERT INTO SC_SystemeProduits(RefDimension,NomSysteme,typePresta,ligne,Quantite,formule,cte1,DateModif) values (17,'TCFV15','MATIERE',6,2,null,null,now());
</v>
      </c>
      <c r="DF27" t="str">
        <f t="shared" si="18"/>
        <v xml:space="preserve">INSERT INTO SC_SystemeProduits(RefDimension,NomSysteme,typePresta,ligne,Quantite,formule,cte1,DateModif) values (18,'TCFV15','MATIERE',6,2,null,null,now());
</v>
      </c>
    </row>
    <row r="28" spans="1:110" x14ac:dyDescent="0.3">
      <c r="A28" s="12">
        <f>VLOOKUP($C28,[1]MATIERES!$A$2:$K$379,11,0)</f>
        <v>15</v>
      </c>
      <c r="B28" t="s">
        <v>327</v>
      </c>
      <c r="C28" t="s">
        <v>312</v>
      </c>
      <c r="D28" t="s">
        <v>8</v>
      </c>
      <c r="E28">
        <v>2</v>
      </c>
      <c r="H28">
        <v>2</v>
      </c>
      <c r="K28">
        <v>2</v>
      </c>
      <c r="N28">
        <v>2</v>
      </c>
      <c r="Q28">
        <v>2</v>
      </c>
      <c r="T28">
        <v>2</v>
      </c>
      <c r="W28">
        <v>2</v>
      </c>
      <c r="Z28">
        <v>2</v>
      </c>
      <c r="AC28">
        <v>2</v>
      </c>
      <c r="AF28">
        <v>2</v>
      </c>
      <c r="AI28">
        <v>2</v>
      </c>
      <c r="AL28">
        <v>2</v>
      </c>
      <c r="AO28">
        <v>2</v>
      </c>
      <c r="AR28">
        <v>2</v>
      </c>
      <c r="AU28">
        <v>2</v>
      </c>
      <c r="AX28">
        <v>2</v>
      </c>
      <c r="BA28">
        <v>2</v>
      </c>
      <c r="BD28">
        <v>2</v>
      </c>
      <c r="BG28" t="str">
        <f t="shared" si="1"/>
        <v xml:space="preserve">INSERT INTO SC_SystemeProduits(RefDimension,NomSysteme,typePresta,ligne,Quantite,formule,cte1,DateModif) values (1,'TCFV15','MATIERE',15,2,null,null,now());
</v>
      </c>
      <c r="BJ28" t="str">
        <f t="shared" si="2"/>
        <v xml:space="preserve">INSERT INTO SC_SystemeProduits(RefDimension,NomSysteme,typePresta,ligne,Quantite,formule,cte1,DateModif) values (2,'TCFV15','MATIERE',15,2,null,null,now());
</v>
      </c>
      <c r="BM28" t="str">
        <f t="shared" si="3"/>
        <v xml:space="preserve">INSERT INTO SC_SystemeProduits(RefDimension,NomSysteme,typePresta,ligne,Quantite,formule,cte1,DateModif) values (3,'TCFV15','MATIERE',15,2,null,null,now());
</v>
      </c>
      <c r="BP28" t="str">
        <f t="shared" si="4"/>
        <v xml:space="preserve">INSERT INTO SC_SystemeProduits(RefDimension,NomSysteme,typePresta,ligne,Quantite,formule,cte1,DateModif) values (4,'TCFV15','MATIERE',15,2,null,null,now());
</v>
      </c>
      <c r="BS28" t="str">
        <f t="shared" si="5"/>
        <v xml:space="preserve">INSERT INTO SC_SystemeProduits(RefDimension,NomSysteme,typePresta,ligne,Quantite,formule,cte1,DateModif) values (5,'TCFV15','MATIERE',15,2,null,null,now());
</v>
      </c>
      <c r="BV28" t="str">
        <f t="shared" si="6"/>
        <v xml:space="preserve">INSERT INTO SC_SystemeProduits(RefDimension,NomSysteme,typePresta,ligne,Quantite,formule,cte1,DateModif) values (6,'TCFV15','MATIERE',15,2,null,null,now());
</v>
      </c>
      <c r="BY28" t="str">
        <f t="shared" si="7"/>
        <v xml:space="preserve">INSERT INTO SC_SystemeProduits(RefDimension,NomSysteme,typePresta,ligne,Quantite,formule,cte1,DateModif) values (7,'TCFV15','MATIERE',15,2,null,null,now());
</v>
      </c>
      <c r="CB28" t="str">
        <f t="shared" si="8"/>
        <v xml:space="preserve">INSERT INTO SC_SystemeProduits(RefDimension,NomSysteme,typePresta,ligne,Quantite,formule,cte1,DateModif) values (8,'TCFV15','MATIERE',15,2,null,null,now());
</v>
      </c>
      <c r="CE28" t="str">
        <f t="shared" si="9"/>
        <v xml:space="preserve">INSERT INTO SC_SystemeProduits(RefDimension,NomSysteme,typePresta,ligne,Quantite,formule,cte1,DateModif) values (9,'TCFV15','MATIERE',15,2,null,null,now());
</v>
      </c>
      <c r="CH28" t="str">
        <f t="shared" si="10"/>
        <v xml:space="preserve">INSERT INTO SC_SystemeProduits(RefDimension,NomSysteme,typePresta,ligne,Quantite,formule,cte1,DateModif) values (10,'TCFV15','MATIERE',15,2,null,null,now());
</v>
      </c>
      <c r="CK28" t="str">
        <f t="shared" si="11"/>
        <v xml:space="preserve">INSERT INTO SC_SystemeProduits(RefDimension,NomSysteme,typePresta,ligne,Quantite,formule,cte1,DateModif) values (11,'TCFV15','MATIERE',15,2,null,null,now());
</v>
      </c>
      <c r="CN28" t="str">
        <f t="shared" si="12"/>
        <v xml:space="preserve">INSERT INTO SC_SystemeProduits(RefDimension,NomSysteme,typePresta,ligne,Quantite,formule,cte1,DateModif) values (12,'TCFV15','MATIERE',15,2,null,null,now());
</v>
      </c>
      <c r="CQ28" t="str">
        <f t="shared" si="13"/>
        <v xml:space="preserve">INSERT INTO SC_SystemeProduits(RefDimension,NomSysteme,typePresta,ligne,Quantite,formule,cte1,DateModif) values (13,'TCFV15','MATIERE',15,2,null,null,now());
</v>
      </c>
      <c r="CT28" t="str">
        <f t="shared" si="14"/>
        <v xml:space="preserve">INSERT INTO SC_SystemeProduits(RefDimension,NomSysteme,typePresta,ligne,Quantite,formule,cte1,DateModif) values (14,'TCFV15','MATIERE',15,2,null,null,now());
</v>
      </c>
      <c r="CW28" t="str">
        <f t="shared" si="15"/>
        <v xml:space="preserve">INSERT INTO SC_SystemeProduits(RefDimension,NomSysteme,typePresta,ligne,Quantite,formule,cte1,DateModif) values (15,'TCFV15','MATIERE',15,2,null,null,now());
</v>
      </c>
      <c r="CZ28" t="str">
        <f t="shared" si="16"/>
        <v xml:space="preserve">INSERT INTO SC_SystemeProduits(RefDimension,NomSysteme,typePresta,ligne,Quantite,formule,cte1,DateModif) values (16,'TCFV15','MATIERE',15,2,null,null,now());
</v>
      </c>
      <c r="DC28" t="str">
        <f t="shared" si="17"/>
        <v xml:space="preserve">INSERT INTO SC_SystemeProduits(RefDimension,NomSysteme,typePresta,ligne,Quantite,formule,cte1,DateModif) values (17,'TCFV15','MATIERE',15,2,null,null,now());
</v>
      </c>
      <c r="DF28" t="str">
        <f t="shared" si="18"/>
        <v xml:space="preserve">INSERT INTO SC_SystemeProduits(RefDimension,NomSysteme,typePresta,ligne,Quantite,formule,cte1,DateModif) values (18,'TCFV15','MATIERE',15,2,null,null,now());
</v>
      </c>
    </row>
    <row r="29" spans="1:110" x14ac:dyDescent="0.3">
      <c r="A29" s="12">
        <f>VLOOKUP($C29,[1]MATIERES!$A$2:$K$379,11,0)</f>
        <v>168</v>
      </c>
      <c r="B29" t="s">
        <v>327</v>
      </c>
      <c r="C29" t="s">
        <v>314</v>
      </c>
      <c r="D29" t="s">
        <v>8</v>
      </c>
      <c r="E29">
        <v>1.6</v>
      </c>
      <c r="F29" s="14" t="s">
        <v>862</v>
      </c>
      <c r="G29" s="14" t="s">
        <v>857</v>
      </c>
      <c r="H29">
        <v>1.6</v>
      </c>
      <c r="I29" s="14" t="s">
        <v>862</v>
      </c>
      <c r="J29" s="14" t="s">
        <v>857</v>
      </c>
      <c r="K29">
        <v>1.6</v>
      </c>
      <c r="L29" s="14" t="s">
        <v>862</v>
      </c>
      <c r="M29" s="14" t="s">
        <v>857</v>
      </c>
      <c r="N29">
        <v>1.6</v>
      </c>
      <c r="O29" s="14" t="s">
        <v>862</v>
      </c>
      <c r="P29" s="14" t="s">
        <v>857</v>
      </c>
      <c r="Q29">
        <v>1.6</v>
      </c>
      <c r="R29" s="14" t="s">
        <v>862</v>
      </c>
      <c r="S29" s="14" t="s">
        <v>857</v>
      </c>
      <c r="T29">
        <v>1.6</v>
      </c>
      <c r="U29" s="14" t="s">
        <v>862</v>
      </c>
      <c r="V29" s="14" t="s">
        <v>857</v>
      </c>
      <c r="W29">
        <v>1.6</v>
      </c>
      <c r="X29" s="14" t="s">
        <v>862</v>
      </c>
      <c r="Y29" s="14" t="s">
        <v>857</v>
      </c>
      <c r="Z29">
        <v>1.6</v>
      </c>
      <c r="AA29" s="14" t="s">
        <v>862</v>
      </c>
      <c r="AB29" s="14" t="s">
        <v>857</v>
      </c>
      <c r="AC29">
        <v>1.6</v>
      </c>
      <c r="AD29" s="14" t="s">
        <v>862</v>
      </c>
      <c r="AE29" s="14" t="s">
        <v>857</v>
      </c>
      <c r="AF29">
        <v>1.6</v>
      </c>
      <c r="AG29" s="14" t="s">
        <v>862</v>
      </c>
      <c r="AH29" s="14" t="s">
        <v>857</v>
      </c>
      <c r="AI29">
        <v>1.6</v>
      </c>
      <c r="AJ29" s="14" t="s">
        <v>862</v>
      </c>
      <c r="AK29" s="14" t="s">
        <v>857</v>
      </c>
      <c r="AL29">
        <v>1.6</v>
      </c>
      <c r="AM29" s="14" t="s">
        <v>862</v>
      </c>
      <c r="AN29" s="14" t="s">
        <v>857</v>
      </c>
      <c r="AO29">
        <v>1.6</v>
      </c>
      <c r="AP29" s="14" t="s">
        <v>862</v>
      </c>
      <c r="AQ29" s="14" t="s">
        <v>857</v>
      </c>
      <c r="AR29">
        <v>1.6</v>
      </c>
      <c r="AS29" s="14" t="s">
        <v>862</v>
      </c>
      <c r="AT29" s="14" t="s">
        <v>857</v>
      </c>
      <c r="AU29">
        <v>1.6</v>
      </c>
      <c r="AV29" s="14" t="s">
        <v>862</v>
      </c>
      <c r="AW29" s="14" t="s">
        <v>857</v>
      </c>
      <c r="AX29">
        <v>1.6</v>
      </c>
      <c r="AY29" s="14" t="s">
        <v>862</v>
      </c>
      <c r="AZ29" s="14" t="s">
        <v>857</v>
      </c>
      <c r="BA29">
        <v>1.6</v>
      </c>
      <c r="BB29" s="14" t="s">
        <v>862</v>
      </c>
      <c r="BC29" s="14" t="s">
        <v>857</v>
      </c>
      <c r="BD29">
        <v>1.6</v>
      </c>
      <c r="BE29" s="14" t="s">
        <v>862</v>
      </c>
      <c r="BF29" s="14" t="s">
        <v>857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3">
      <c r="A30" s="12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3"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3"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3">
      <c r="A33" s="12">
        <f>VLOOKUP($C33,[1]ATELIER!$A$2:$K$291,11,0)</f>
        <v>33</v>
      </c>
      <c r="B33" t="s">
        <v>330</v>
      </c>
      <c r="C33" t="s">
        <v>75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3">
      <c r="A34" s="12">
        <f>VLOOKUP($C34,[1]ATELIER!$A$2:$K$291,11,0)</f>
        <v>36</v>
      </c>
      <c r="B34" t="s">
        <v>330</v>
      </c>
      <c r="C34" t="s">
        <v>316</v>
      </c>
      <c r="D34" t="s">
        <v>23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3">
      <c r="A35" s="12">
        <f>VLOOKUP($C35,[1]ATELIER!$A$2:$K$291,11,0)</f>
        <v>9</v>
      </c>
      <c r="B35" t="s">
        <v>330</v>
      </c>
      <c r="C35" t="s">
        <v>25</v>
      </c>
      <c r="D35" t="s">
        <v>8</v>
      </c>
      <c r="E35">
        <v>1</v>
      </c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3"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12">
        <f>VLOOKUP($C37,[1]CHANTIER!$A$2:$K$291,11,0)</f>
        <v>61</v>
      </c>
      <c r="B37" t="s">
        <v>331</v>
      </c>
      <c r="C37" t="s">
        <v>205</v>
      </c>
      <c r="D37" t="s">
        <v>8</v>
      </c>
      <c r="E37">
        <v>24</v>
      </c>
      <c r="F37" s="14" t="s">
        <v>903</v>
      </c>
      <c r="G37" s="14" t="s">
        <v>904</v>
      </c>
      <c r="H37">
        <v>36</v>
      </c>
      <c r="I37" s="14" t="s">
        <v>903</v>
      </c>
      <c r="J37" s="14" t="s">
        <v>904</v>
      </c>
      <c r="K37">
        <v>48</v>
      </c>
      <c r="L37" s="14" t="s">
        <v>903</v>
      </c>
      <c r="M37" s="14" t="s">
        <v>904</v>
      </c>
      <c r="N37">
        <v>60</v>
      </c>
      <c r="O37" s="14" t="s">
        <v>903</v>
      </c>
      <c r="P37" s="14" t="s">
        <v>904</v>
      </c>
      <c r="Q37">
        <v>72</v>
      </c>
      <c r="R37" s="14" t="s">
        <v>903</v>
      </c>
      <c r="S37" s="14" t="s">
        <v>904</v>
      </c>
      <c r="T37">
        <v>84</v>
      </c>
      <c r="U37" s="14" t="s">
        <v>903</v>
      </c>
      <c r="V37" s="14" t="s">
        <v>904</v>
      </c>
      <c r="W37">
        <v>96</v>
      </c>
      <c r="X37" s="14" t="s">
        <v>903</v>
      </c>
      <c r="Y37" s="14" t="s">
        <v>904</v>
      </c>
      <c r="Z37">
        <v>108</v>
      </c>
      <c r="AA37" s="14" t="s">
        <v>903</v>
      </c>
      <c r="AB37" s="14" t="s">
        <v>904</v>
      </c>
      <c r="AC37">
        <v>120</v>
      </c>
      <c r="AD37" s="14" t="s">
        <v>903</v>
      </c>
      <c r="AE37" s="14" t="s">
        <v>904</v>
      </c>
      <c r="AF37">
        <v>144</v>
      </c>
      <c r="AG37" s="14" t="s">
        <v>903</v>
      </c>
      <c r="AH37" s="14" t="s">
        <v>904</v>
      </c>
      <c r="AI37">
        <v>144</v>
      </c>
      <c r="AJ37" s="14" t="s">
        <v>903</v>
      </c>
      <c r="AK37" s="14" t="s">
        <v>904</v>
      </c>
      <c r="AL37">
        <v>168</v>
      </c>
      <c r="AM37" s="14" t="s">
        <v>903</v>
      </c>
      <c r="AN37" s="14" t="s">
        <v>904</v>
      </c>
      <c r="AO37">
        <v>168</v>
      </c>
      <c r="AP37" s="14" t="s">
        <v>903</v>
      </c>
      <c r="AQ37" s="14" t="s">
        <v>904</v>
      </c>
      <c r="AR37">
        <v>168</v>
      </c>
      <c r="AS37" s="14" t="s">
        <v>903</v>
      </c>
      <c r="AT37" s="14" t="s">
        <v>904</v>
      </c>
      <c r="AU37">
        <v>216</v>
      </c>
      <c r="AV37" s="14" t="s">
        <v>903</v>
      </c>
      <c r="AW37" s="14" t="s">
        <v>904</v>
      </c>
      <c r="AX37">
        <v>216</v>
      </c>
      <c r="AY37" s="14" t="s">
        <v>903</v>
      </c>
      <c r="AZ37" s="14" t="s">
        <v>904</v>
      </c>
      <c r="BA37">
        <v>240</v>
      </c>
      <c r="BB37" s="14" t="s">
        <v>903</v>
      </c>
      <c r="BC37" s="14" t="s">
        <v>904</v>
      </c>
      <c r="BD37">
        <v>240</v>
      </c>
      <c r="BE37" s="14" t="s">
        <v>903</v>
      </c>
      <c r="BF37" s="14" t="s">
        <v>904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3">
      <c r="A38" s="12">
        <f>VLOOKUP($C38,[1]CHANTIER!$A$2:$K$291,11,0)</f>
        <v>65</v>
      </c>
      <c r="B38" t="s">
        <v>331</v>
      </c>
      <c r="C38" t="s">
        <v>211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3">
      <c r="A39" s="12">
        <f>VLOOKUP($C39,[1]CHANTIER!$A$2:$K$291,11,0)</f>
        <v>70</v>
      </c>
      <c r="B39" t="s">
        <v>331</v>
      </c>
      <c r="C39" t="s">
        <v>221</v>
      </c>
      <c r="D39" t="s">
        <v>120</v>
      </c>
      <c r="E39">
        <v>4</v>
      </c>
      <c r="F39" s="14" t="s">
        <v>862</v>
      </c>
      <c r="G39" s="14" t="s">
        <v>904</v>
      </c>
      <c r="H39">
        <v>6</v>
      </c>
      <c r="I39" s="14" t="s">
        <v>862</v>
      </c>
      <c r="J39" s="14" t="s">
        <v>904</v>
      </c>
      <c r="K39">
        <v>8</v>
      </c>
      <c r="L39" s="14" t="s">
        <v>862</v>
      </c>
      <c r="M39" s="14" t="s">
        <v>904</v>
      </c>
      <c r="N39">
        <v>10</v>
      </c>
      <c r="O39" s="14" t="s">
        <v>862</v>
      </c>
      <c r="P39" s="14" t="s">
        <v>904</v>
      </c>
      <c r="Q39">
        <v>12</v>
      </c>
      <c r="R39" s="14" t="s">
        <v>862</v>
      </c>
      <c r="S39" s="14" t="s">
        <v>904</v>
      </c>
      <c r="T39">
        <v>14</v>
      </c>
      <c r="U39" s="14" t="s">
        <v>862</v>
      </c>
      <c r="V39" s="14" t="s">
        <v>904</v>
      </c>
      <c r="W39">
        <v>16</v>
      </c>
      <c r="X39" s="14" t="s">
        <v>862</v>
      </c>
      <c r="Y39" s="14" t="s">
        <v>904</v>
      </c>
      <c r="Z39">
        <v>18</v>
      </c>
      <c r="AA39" s="14" t="s">
        <v>862</v>
      </c>
      <c r="AB39" s="14" t="s">
        <v>904</v>
      </c>
      <c r="AC39">
        <v>20</v>
      </c>
      <c r="AD39" s="14" t="s">
        <v>862</v>
      </c>
      <c r="AE39" s="14" t="s">
        <v>904</v>
      </c>
      <c r="AF39">
        <v>24</v>
      </c>
      <c r="AG39" s="14" t="s">
        <v>862</v>
      </c>
      <c r="AH39" s="14" t="s">
        <v>904</v>
      </c>
      <c r="AI39">
        <v>24</v>
      </c>
      <c r="AJ39" s="14" t="s">
        <v>862</v>
      </c>
      <c r="AK39" s="14" t="s">
        <v>904</v>
      </c>
      <c r="AL39">
        <v>28</v>
      </c>
      <c r="AM39" s="14" t="s">
        <v>862</v>
      </c>
      <c r="AN39" s="14" t="s">
        <v>904</v>
      </c>
      <c r="AO39">
        <v>28</v>
      </c>
      <c r="AP39" s="14" t="s">
        <v>862</v>
      </c>
      <c r="AQ39" s="14" t="s">
        <v>904</v>
      </c>
      <c r="AR39">
        <v>32</v>
      </c>
      <c r="AS39" s="14" t="s">
        <v>862</v>
      </c>
      <c r="AT39" s="14" t="s">
        <v>904</v>
      </c>
      <c r="AU39">
        <v>36</v>
      </c>
      <c r="AV39" s="14" t="s">
        <v>862</v>
      </c>
      <c r="AW39" s="14" t="s">
        <v>904</v>
      </c>
      <c r="AX39">
        <v>36</v>
      </c>
      <c r="AY39" s="14" t="s">
        <v>862</v>
      </c>
      <c r="AZ39" s="14" t="s">
        <v>904</v>
      </c>
      <c r="BA39">
        <v>40</v>
      </c>
      <c r="BB39" s="14" t="s">
        <v>862</v>
      </c>
      <c r="BC39" s="14" t="s">
        <v>904</v>
      </c>
      <c r="BD39">
        <v>40</v>
      </c>
      <c r="BE39" s="14" t="s">
        <v>862</v>
      </c>
      <c r="BF39" s="14" t="s">
        <v>904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3">
      <c r="A40" s="12">
        <f>VLOOKUP($C40,[1]CHANTIER!$A$2:$K$291,11,0)</f>
        <v>71</v>
      </c>
      <c r="B40" t="s">
        <v>331</v>
      </c>
      <c r="C40" t="s">
        <v>222</v>
      </c>
      <c r="D40" t="s">
        <v>47</v>
      </c>
      <c r="E40">
        <v>1.6</v>
      </c>
      <c r="F40" s="14" t="s">
        <v>862</v>
      </c>
      <c r="G40" s="14" t="s">
        <v>857</v>
      </c>
      <c r="H40">
        <v>2</v>
      </c>
      <c r="I40" s="14" t="s">
        <v>862</v>
      </c>
      <c r="J40" s="14" t="s">
        <v>857</v>
      </c>
      <c r="K40">
        <v>2</v>
      </c>
      <c r="L40" s="14" t="s">
        <v>862</v>
      </c>
      <c r="M40" s="14" t="s">
        <v>857</v>
      </c>
      <c r="N40">
        <v>2.5</v>
      </c>
      <c r="O40" s="14" t="s">
        <v>862</v>
      </c>
      <c r="P40" s="14" t="s">
        <v>857</v>
      </c>
      <c r="Q40">
        <v>3</v>
      </c>
      <c r="R40" s="14" t="s">
        <v>862</v>
      </c>
      <c r="S40" s="14" t="s">
        <v>857</v>
      </c>
      <c r="T40">
        <v>3.5</v>
      </c>
      <c r="U40" s="14" t="s">
        <v>862</v>
      </c>
      <c r="V40" s="14" t="s">
        <v>857</v>
      </c>
      <c r="W40">
        <v>4</v>
      </c>
      <c r="X40" s="14" t="s">
        <v>862</v>
      </c>
      <c r="Y40" s="14" t="s">
        <v>857</v>
      </c>
      <c r="Z40">
        <v>4</v>
      </c>
      <c r="AA40" s="14" t="s">
        <v>862</v>
      </c>
      <c r="AB40" s="14" t="s">
        <v>857</v>
      </c>
      <c r="AC40">
        <v>4</v>
      </c>
      <c r="AD40" s="14" t="s">
        <v>862</v>
      </c>
      <c r="AE40" s="14" t="s">
        <v>857</v>
      </c>
      <c r="AF40">
        <v>4</v>
      </c>
      <c r="AG40" s="14" t="s">
        <v>862</v>
      </c>
      <c r="AH40" s="14" t="s">
        <v>857</v>
      </c>
      <c r="AI40">
        <v>3</v>
      </c>
      <c r="AJ40" s="14" t="s">
        <v>862</v>
      </c>
      <c r="AK40" s="14" t="s">
        <v>857</v>
      </c>
      <c r="AL40">
        <v>3.5</v>
      </c>
      <c r="AM40" s="14" t="s">
        <v>862</v>
      </c>
      <c r="AN40" s="14" t="s">
        <v>857</v>
      </c>
      <c r="AO40">
        <v>4</v>
      </c>
      <c r="AP40" s="14" t="s">
        <v>862</v>
      </c>
      <c r="AQ40" s="14" t="s">
        <v>857</v>
      </c>
      <c r="AR40">
        <v>4</v>
      </c>
      <c r="AS40" s="14" t="s">
        <v>862</v>
      </c>
      <c r="AT40" s="14" t="s">
        <v>857</v>
      </c>
      <c r="AU40">
        <v>4.5</v>
      </c>
      <c r="AV40" s="14" t="s">
        <v>862</v>
      </c>
      <c r="AW40" s="14" t="s">
        <v>857</v>
      </c>
      <c r="AX40">
        <v>4</v>
      </c>
      <c r="AY40" s="14" t="s">
        <v>862</v>
      </c>
      <c r="AZ40" s="14" t="s">
        <v>857</v>
      </c>
      <c r="BA40">
        <v>4</v>
      </c>
      <c r="BB40" s="14" t="s">
        <v>862</v>
      </c>
      <c r="BC40" s="14" t="s">
        <v>857</v>
      </c>
      <c r="BD40">
        <v>5</v>
      </c>
      <c r="BE40" s="14" t="s">
        <v>862</v>
      </c>
      <c r="BF40" s="14" t="s">
        <v>857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3">
      <c r="A41" s="12">
        <f>VLOOKUP($C41,[1]CHANTIER!$A$2:$K$291,11,0)</f>
        <v>72</v>
      </c>
      <c r="B41" t="s">
        <v>331</v>
      </c>
      <c r="C41" t="s">
        <v>224</v>
      </c>
      <c r="D41" t="s">
        <v>183</v>
      </c>
      <c r="E41">
        <v>5.8555555555555552</v>
      </c>
      <c r="F41" s="14" t="s">
        <v>908</v>
      </c>
      <c r="G41" s="14" t="s">
        <v>904</v>
      </c>
      <c r="H41">
        <v>7.2555555555555555</v>
      </c>
      <c r="I41" s="14" t="s">
        <v>908</v>
      </c>
      <c r="J41" s="14" t="s">
        <v>904</v>
      </c>
      <c r="K41">
        <v>8.655555555555555</v>
      </c>
      <c r="L41" s="14" t="s">
        <v>908</v>
      </c>
      <c r="M41" s="14" t="s">
        <v>904</v>
      </c>
      <c r="N41">
        <v>10.055555555555555</v>
      </c>
      <c r="O41" s="14" t="s">
        <v>908</v>
      </c>
      <c r="P41" s="14" t="s">
        <v>904</v>
      </c>
      <c r="Q41">
        <v>11.455555555555556</v>
      </c>
      <c r="R41" s="14" t="s">
        <v>908</v>
      </c>
      <c r="S41" s="14" t="s">
        <v>904</v>
      </c>
      <c r="T41">
        <v>12.855555555555554</v>
      </c>
      <c r="U41" s="14" t="s">
        <v>908</v>
      </c>
      <c r="V41" s="14" t="s">
        <v>904</v>
      </c>
      <c r="W41">
        <v>14.255555555555556</v>
      </c>
      <c r="X41" s="14" t="s">
        <v>908</v>
      </c>
      <c r="Y41" s="14" t="s">
        <v>904</v>
      </c>
      <c r="Z41">
        <v>15.655555555555555</v>
      </c>
      <c r="AA41" s="14" t="s">
        <v>908</v>
      </c>
      <c r="AB41" s="14" t="s">
        <v>904</v>
      </c>
      <c r="AC41">
        <v>17.055555555555554</v>
      </c>
      <c r="AD41" s="14" t="s">
        <v>908</v>
      </c>
      <c r="AE41" s="14" t="s">
        <v>904</v>
      </c>
      <c r="AF41">
        <v>19.855555555555558</v>
      </c>
      <c r="AG41" s="14" t="s">
        <v>908</v>
      </c>
      <c r="AH41" s="14" t="s">
        <v>904</v>
      </c>
      <c r="AI41">
        <v>19.855555555555558</v>
      </c>
      <c r="AJ41" s="14" t="s">
        <v>908</v>
      </c>
      <c r="AK41" s="14" t="s">
        <v>904</v>
      </c>
      <c r="AL41">
        <v>22.655555555555555</v>
      </c>
      <c r="AM41" s="14" t="s">
        <v>908</v>
      </c>
      <c r="AN41" s="14" t="s">
        <v>904</v>
      </c>
      <c r="AO41">
        <v>22.655555555555555</v>
      </c>
      <c r="AP41" s="14" t="s">
        <v>908</v>
      </c>
      <c r="AQ41" s="14" t="s">
        <v>904</v>
      </c>
      <c r="AR41">
        <v>25.455555555555556</v>
      </c>
      <c r="AS41" s="14" t="s">
        <v>908</v>
      </c>
      <c r="AT41" s="14" t="s">
        <v>904</v>
      </c>
      <c r="AU41">
        <v>28.255555555555553</v>
      </c>
      <c r="AV41" s="14" t="s">
        <v>908</v>
      </c>
      <c r="AW41" s="14" t="s">
        <v>904</v>
      </c>
      <c r="AX41">
        <v>28.255555555555553</v>
      </c>
      <c r="AY41" s="14" t="s">
        <v>908</v>
      </c>
      <c r="AZ41" s="14" t="s">
        <v>904</v>
      </c>
      <c r="BA41">
        <v>31.055555555555554</v>
      </c>
      <c r="BB41" s="14" t="s">
        <v>908</v>
      </c>
      <c r="BC41" s="14" t="s">
        <v>904</v>
      </c>
      <c r="BD41">
        <v>31.055555555555554</v>
      </c>
      <c r="BE41" s="14" t="s">
        <v>908</v>
      </c>
      <c r="BF41" s="14" t="s">
        <v>904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3">
      <c r="A42" s="12">
        <f>VLOOKUP($C42,[1]CHANTIER!$A$2:$K$291,11,0)</f>
        <v>74</v>
      </c>
      <c r="B42" t="s">
        <v>331</v>
      </c>
      <c r="C42" t="s">
        <v>227</v>
      </c>
      <c r="D42" t="s">
        <v>23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3">
      <c r="A43" s="12">
        <f>VLOOKUP($C43,[1]CHANTIER!$A$2:$K$291,11,0)</f>
        <v>68</v>
      </c>
      <c r="B43" t="s">
        <v>331</v>
      </c>
      <c r="C43" t="s">
        <v>217</v>
      </c>
      <c r="D43" t="s">
        <v>120</v>
      </c>
      <c r="E43">
        <v>4</v>
      </c>
      <c r="F43" s="14" t="s">
        <v>862</v>
      </c>
      <c r="G43" s="14" t="s">
        <v>904</v>
      </c>
      <c r="H43">
        <v>6</v>
      </c>
      <c r="I43" s="14" t="s">
        <v>862</v>
      </c>
      <c r="J43" s="14" t="s">
        <v>904</v>
      </c>
      <c r="K43">
        <v>8</v>
      </c>
      <c r="L43" s="14" t="s">
        <v>862</v>
      </c>
      <c r="M43" s="14" t="s">
        <v>904</v>
      </c>
      <c r="N43">
        <v>10</v>
      </c>
      <c r="O43" s="14" t="s">
        <v>862</v>
      </c>
      <c r="P43" s="14" t="s">
        <v>904</v>
      </c>
      <c r="Q43">
        <v>12</v>
      </c>
      <c r="R43" s="14" t="s">
        <v>862</v>
      </c>
      <c r="S43" s="14" t="s">
        <v>904</v>
      </c>
      <c r="T43">
        <v>14</v>
      </c>
      <c r="U43" s="14" t="s">
        <v>862</v>
      </c>
      <c r="V43" s="14" t="s">
        <v>904</v>
      </c>
      <c r="W43">
        <v>16</v>
      </c>
      <c r="X43" s="14" t="s">
        <v>862</v>
      </c>
      <c r="Y43" s="14" t="s">
        <v>904</v>
      </c>
      <c r="Z43">
        <v>18</v>
      </c>
      <c r="AA43" s="14" t="s">
        <v>862</v>
      </c>
      <c r="AB43" s="14" t="s">
        <v>904</v>
      </c>
      <c r="AC43">
        <v>20</v>
      </c>
      <c r="AD43" s="14" t="s">
        <v>862</v>
      </c>
      <c r="AE43" s="14" t="s">
        <v>904</v>
      </c>
      <c r="AF43">
        <v>24</v>
      </c>
      <c r="AG43" s="14" t="s">
        <v>862</v>
      </c>
      <c r="AH43" s="14" t="s">
        <v>904</v>
      </c>
      <c r="AI43">
        <v>24</v>
      </c>
      <c r="AJ43" s="14" t="s">
        <v>862</v>
      </c>
      <c r="AK43" s="14" t="s">
        <v>904</v>
      </c>
      <c r="AL43">
        <v>28</v>
      </c>
      <c r="AM43" s="14" t="s">
        <v>862</v>
      </c>
      <c r="AN43" s="14" t="s">
        <v>904</v>
      </c>
      <c r="AO43">
        <v>28</v>
      </c>
      <c r="AP43" s="14" t="s">
        <v>862</v>
      </c>
      <c r="AQ43" s="14" t="s">
        <v>904</v>
      </c>
      <c r="AR43">
        <v>32</v>
      </c>
      <c r="AS43" s="14" t="s">
        <v>862</v>
      </c>
      <c r="AT43" s="14" t="s">
        <v>904</v>
      </c>
      <c r="AU43">
        <v>36</v>
      </c>
      <c r="AV43" s="14" t="s">
        <v>862</v>
      </c>
      <c r="AW43" s="14" t="s">
        <v>904</v>
      </c>
      <c r="AX43">
        <v>36</v>
      </c>
      <c r="AY43" s="14" t="s">
        <v>862</v>
      </c>
      <c r="AZ43" s="14" t="s">
        <v>904</v>
      </c>
      <c r="BA43">
        <v>40</v>
      </c>
      <c r="BB43" s="14" t="s">
        <v>862</v>
      </c>
      <c r="BC43" s="14" t="s">
        <v>904</v>
      </c>
      <c r="BD43">
        <v>40</v>
      </c>
      <c r="BE43" s="14" t="s">
        <v>862</v>
      </c>
      <c r="BF43" s="14" t="s">
        <v>904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3">
      <c r="A44" s="12">
        <f>VLOOKUP($C44,[1]CHANTIER!$A$2:$K$291,11,0)</f>
        <v>67</v>
      </c>
      <c r="B44" t="s">
        <v>331</v>
      </c>
      <c r="C44" t="s">
        <v>215</v>
      </c>
      <c r="D44" t="s">
        <v>120</v>
      </c>
      <c r="E44">
        <v>4</v>
      </c>
      <c r="F44" s="14" t="s">
        <v>862</v>
      </c>
      <c r="G44" s="14" t="s">
        <v>904</v>
      </c>
      <c r="H44">
        <v>6</v>
      </c>
      <c r="I44" s="14" t="s">
        <v>862</v>
      </c>
      <c r="J44" s="14" t="s">
        <v>904</v>
      </c>
      <c r="K44">
        <v>8</v>
      </c>
      <c r="L44" s="14" t="s">
        <v>862</v>
      </c>
      <c r="M44" s="14" t="s">
        <v>904</v>
      </c>
      <c r="N44">
        <v>10</v>
      </c>
      <c r="O44" s="14" t="s">
        <v>862</v>
      </c>
      <c r="P44" s="14" t="s">
        <v>904</v>
      </c>
      <c r="Q44">
        <v>12</v>
      </c>
      <c r="R44" s="14" t="s">
        <v>862</v>
      </c>
      <c r="S44" s="14" t="s">
        <v>904</v>
      </c>
      <c r="T44">
        <v>14</v>
      </c>
      <c r="U44" s="14" t="s">
        <v>862</v>
      </c>
      <c r="V44" s="14" t="s">
        <v>904</v>
      </c>
      <c r="W44">
        <v>16</v>
      </c>
      <c r="X44" s="14" t="s">
        <v>862</v>
      </c>
      <c r="Y44" s="14" t="s">
        <v>904</v>
      </c>
      <c r="Z44">
        <v>18</v>
      </c>
      <c r="AA44" s="14" t="s">
        <v>862</v>
      </c>
      <c r="AB44" s="14" t="s">
        <v>904</v>
      </c>
      <c r="AC44">
        <v>20</v>
      </c>
      <c r="AD44" s="14" t="s">
        <v>862</v>
      </c>
      <c r="AE44" s="14" t="s">
        <v>904</v>
      </c>
      <c r="AF44">
        <v>24</v>
      </c>
      <c r="AG44" s="14" t="s">
        <v>862</v>
      </c>
      <c r="AH44" s="14" t="s">
        <v>904</v>
      </c>
      <c r="AI44">
        <v>24</v>
      </c>
      <c r="AJ44" s="14" t="s">
        <v>862</v>
      </c>
      <c r="AK44" s="14" t="s">
        <v>904</v>
      </c>
      <c r="AL44">
        <v>28</v>
      </c>
      <c r="AM44" s="14" t="s">
        <v>862</v>
      </c>
      <c r="AN44" s="14" t="s">
        <v>904</v>
      </c>
      <c r="AO44">
        <v>28</v>
      </c>
      <c r="AP44" s="14" t="s">
        <v>862</v>
      </c>
      <c r="AQ44" s="14" t="s">
        <v>904</v>
      </c>
      <c r="AR44">
        <v>32</v>
      </c>
      <c r="AS44" s="14" t="s">
        <v>862</v>
      </c>
      <c r="AT44" s="14" t="s">
        <v>904</v>
      </c>
      <c r="AU44">
        <v>36</v>
      </c>
      <c r="AV44" s="14" t="s">
        <v>862</v>
      </c>
      <c r="AW44" s="14" t="s">
        <v>904</v>
      </c>
      <c r="AX44">
        <v>36</v>
      </c>
      <c r="AY44" s="14" t="s">
        <v>862</v>
      </c>
      <c r="AZ44" s="14" t="s">
        <v>904</v>
      </c>
      <c r="BA44">
        <v>40</v>
      </c>
      <c r="BB44" s="14" t="s">
        <v>862</v>
      </c>
      <c r="BC44" s="14" t="s">
        <v>904</v>
      </c>
      <c r="BD44">
        <v>40</v>
      </c>
      <c r="BE44" s="14" t="s">
        <v>862</v>
      </c>
      <c r="BF44" s="14" t="s">
        <v>904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3">
      <c r="A45" s="12">
        <f>VLOOKUP($C45,[1]CHANTIER!$A$2:$K$291,11,0)</f>
        <v>66</v>
      </c>
      <c r="B45" t="s">
        <v>331</v>
      </c>
      <c r="C45" t="s">
        <v>213</v>
      </c>
      <c r="D45" t="s">
        <v>47</v>
      </c>
      <c r="E45">
        <v>2.5</v>
      </c>
      <c r="F45" s="14" t="s">
        <v>862</v>
      </c>
      <c r="G45" s="14" t="s">
        <v>863</v>
      </c>
      <c r="H45">
        <v>3</v>
      </c>
      <c r="I45" s="14" t="s">
        <v>862</v>
      </c>
      <c r="J45" s="14" t="s">
        <v>863</v>
      </c>
      <c r="K45">
        <v>4</v>
      </c>
      <c r="L45" s="14" t="s">
        <v>862</v>
      </c>
      <c r="M45" s="14" t="s">
        <v>863</v>
      </c>
      <c r="N45">
        <v>4</v>
      </c>
      <c r="O45" s="14" t="s">
        <v>862</v>
      </c>
      <c r="P45" s="14" t="s">
        <v>863</v>
      </c>
      <c r="Q45">
        <v>4</v>
      </c>
      <c r="R45" s="14" t="s">
        <v>862</v>
      </c>
      <c r="S45" s="14" t="s">
        <v>863</v>
      </c>
      <c r="T45">
        <v>4</v>
      </c>
      <c r="U45" s="14" t="s">
        <v>862</v>
      </c>
      <c r="V45" s="14" t="s">
        <v>863</v>
      </c>
      <c r="W45">
        <v>4</v>
      </c>
      <c r="X45" s="14" t="s">
        <v>862</v>
      </c>
      <c r="Y45" s="14" t="s">
        <v>863</v>
      </c>
      <c r="Z45">
        <v>4.5</v>
      </c>
      <c r="AA45" s="14" t="s">
        <v>862</v>
      </c>
      <c r="AB45" s="14" t="s">
        <v>863</v>
      </c>
      <c r="AC45">
        <v>5</v>
      </c>
      <c r="AD45" s="14" t="s">
        <v>862</v>
      </c>
      <c r="AE45" s="14" t="s">
        <v>863</v>
      </c>
      <c r="AF45">
        <v>6</v>
      </c>
      <c r="AG45" s="14" t="s">
        <v>862</v>
      </c>
      <c r="AH45" s="14" t="s">
        <v>863</v>
      </c>
      <c r="AI45">
        <v>8</v>
      </c>
      <c r="AJ45" s="14" t="s">
        <v>862</v>
      </c>
      <c r="AK45" s="14" t="s">
        <v>863</v>
      </c>
      <c r="AL45">
        <v>8</v>
      </c>
      <c r="AM45" s="14" t="s">
        <v>862</v>
      </c>
      <c r="AN45" s="14" t="s">
        <v>863</v>
      </c>
      <c r="AO45">
        <v>7</v>
      </c>
      <c r="AP45" s="14" t="s">
        <v>862</v>
      </c>
      <c r="AQ45" s="14" t="s">
        <v>863</v>
      </c>
      <c r="AR45">
        <v>8</v>
      </c>
      <c r="AS45" s="14" t="s">
        <v>862</v>
      </c>
      <c r="AT45" s="14" t="s">
        <v>863</v>
      </c>
      <c r="AU45">
        <v>8</v>
      </c>
      <c r="AV45" s="14" t="s">
        <v>862</v>
      </c>
      <c r="AW45" s="14" t="s">
        <v>863</v>
      </c>
      <c r="AX45">
        <v>9</v>
      </c>
      <c r="AY45" s="14" t="s">
        <v>862</v>
      </c>
      <c r="AZ45" s="14" t="s">
        <v>863</v>
      </c>
      <c r="BA45">
        <v>10</v>
      </c>
      <c r="BB45" s="14" t="s">
        <v>862</v>
      </c>
      <c r="BC45" s="14" t="s">
        <v>863</v>
      </c>
      <c r="BD45">
        <v>8</v>
      </c>
      <c r="BE45" s="14" t="s">
        <v>862</v>
      </c>
      <c r="BF45" s="14" t="s">
        <v>863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3">
      <c r="A46" s="12">
        <f>VLOOKUP($C46,[1]CHANTIER!$A$2:$K$291,11,0)</f>
        <v>73</v>
      </c>
      <c r="B46" t="s">
        <v>331</v>
      </c>
      <c r="C46" t="s">
        <v>226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3"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3"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3">
      <c r="A49" s="12">
        <f>VLOOKUP($C49,[1]MINIPELLE!$A$2:$K$291,11,0)</f>
        <v>12</v>
      </c>
      <c r="B49" t="s">
        <v>332</v>
      </c>
      <c r="C49" t="s">
        <v>217</v>
      </c>
      <c r="D49" t="s">
        <v>120</v>
      </c>
      <c r="E49">
        <v>4</v>
      </c>
      <c r="F49" s="14" t="s">
        <v>862</v>
      </c>
      <c r="G49" s="14" t="s">
        <v>904</v>
      </c>
      <c r="H49">
        <v>6</v>
      </c>
      <c r="I49" s="14" t="s">
        <v>862</v>
      </c>
      <c r="J49" s="14" t="s">
        <v>904</v>
      </c>
      <c r="K49">
        <v>8</v>
      </c>
      <c r="L49" s="14" t="s">
        <v>862</v>
      </c>
      <c r="M49" s="14" t="s">
        <v>904</v>
      </c>
      <c r="N49">
        <v>10</v>
      </c>
      <c r="O49" s="14" t="s">
        <v>862</v>
      </c>
      <c r="P49" s="14" t="s">
        <v>904</v>
      </c>
      <c r="Q49">
        <v>12</v>
      </c>
      <c r="R49" s="14" t="s">
        <v>862</v>
      </c>
      <c r="S49" s="14" t="s">
        <v>904</v>
      </c>
      <c r="T49">
        <v>14</v>
      </c>
      <c r="U49" s="14" t="s">
        <v>862</v>
      </c>
      <c r="V49" s="14" t="s">
        <v>904</v>
      </c>
      <c r="W49">
        <v>16</v>
      </c>
      <c r="X49" s="14" t="s">
        <v>862</v>
      </c>
      <c r="Y49" s="14" t="s">
        <v>904</v>
      </c>
      <c r="Z49">
        <v>18</v>
      </c>
      <c r="AA49" s="14" t="s">
        <v>862</v>
      </c>
      <c r="AB49" s="14" t="s">
        <v>904</v>
      </c>
      <c r="AC49">
        <v>20</v>
      </c>
      <c r="AD49" s="14" t="s">
        <v>862</v>
      </c>
      <c r="AE49" s="14" t="s">
        <v>904</v>
      </c>
      <c r="AF49">
        <v>24</v>
      </c>
      <c r="AG49" s="14" t="s">
        <v>862</v>
      </c>
      <c r="AH49" s="14" t="s">
        <v>904</v>
      </c>
      <c r="AI49">
        <v>24</v>
      </c>
      <c r="AJ49" s="14" t="s">
        <v>862</v>
      </c>
      <c r="AK49" s="14" t="s">
        <v>904</v>
      </c>
      <c r="AL49">
        <v>28</v>
      </c>
      <c r="AM49" s="14" t="s">
        <v>862</v>
      </c>
      <c r="AN49" s="14" t="s">
        <v>904</v>
      </c>
      <c r="AO49">
        <v>28</v>
      </c>
      <c r="AP49" s="14" t="s">
        <v>862</v>
      </c>
      <c r="AQ49" s="14" t="s">
        <v>904</v>
      </c>
      <c r="AR49">
        <v>32</v>
      </c>
      <c r="AS49" s="14" t="s">
        <v>862</v>
      </c>
      <c r="AT49" s="14" t="s">
        <v>904</v>
      </c>
      <c r="AU49">
        <v>36</v>
      </c>
      <c r="AV49" s="14" t="s">
        <v>862</v>
      </c>
      <c r="AW49" s="14" t="s">
        <v>904</v>
      </c>
      <c r="AX49">
        <v>36</v>
      </c>
      <c r="AY49" s="14" t="s">
        <v>862</v>
      </c>
      <c r="AZ49" s="14" t="s">
        <v>904</v>
      </c>
      <c r="BA49">
        <v>40</v>
      </c>
      <c r="BB49" s="14" t="s">
        <v>862</v>
      </c>
      <c r="BC49" s="14" t="s">
        <v>904</v>
      </c>
      <c r="BD49">
        <v>40</v>
      </c>
      <c r="BE49" s="14" t="s">
        <v>862</v>
      </c>
      <c r="BF49" s="14" t="s">
        <v>904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3">
      <c r="A50" s="12">
        <f>VLOOKUP($C50,[1]MINIPELLE!$A$2:$K$291,11,0)</f>
        <v>2</v>
      </c>
      <c r="B50" t="s">
        <v>332</v>
      </c>
      <c r="C50" t="s">
        <v>215</v>
      </c>
      <c r="D50" t="s">
        <v>120</v>
      </c>
      <c r="E50">
        <v>4</v>
      </c>
      <c r="F50" s="14" t="s">
        <v>862</v>
      </c>
      <c r="G50" s="14" t="s">
        <v>904</v>
      </c>
      <c r="H50">
        <v>6</v>
      </c>
      <c r="I50" s="14" t="s">
        <v>862</v>
      </c>
      <c r="J50" s="14" t="s">
        <v>904</v>
      </c>
      <c r="K50">
        <v>8</v>
      </c>
      <c r="L50" s="14" t="s">
        <v>862</v>
      </c>
      <c r="M50" s="14" t="s">
        <v>904</v>
      </c>
      <c r="N50">
        <v>10</v>
      </c>
      <c r="O50" s="14" t="s">
        <v>862</v>
      </c>
      <c r="P50" s="14" t="s">
        <v>904</v>
      </c>
      <c r="Q50">
        <v>12</v>
      </c>
      <c r="R50" s="14" t="s">
        <v>862</v>
      </c>
      <c r="S50" s="14" t="s">
        <v>904</v>
      </c>
      <c r="T50">
        <v>14</v>
      </c>
      <c r="U50" s="14" t="s">
        <v>862</v>
      </c>
      <c r="V50" s="14" t="s">
        <v>904</v>
      </c>
      <c r="W50">
        <v>16</v>
      </c>
      <c r="X50" s="14" t="s">
        <v>862</v>
      </c>
      <c r="Y50" s="14" t="s">
        <v>904</v>
      </c>
      <c r="Z50">
        <v>18</v>
      </c>
      <c r="AA50" s="14" t="s">
        <v>862</v>
      </c>
      <c r="AB50" s="14" t="s">
        <v>904</v>
      </c>
      <c r="AC50">
        <v>20</v>
      </c>
      <c r="AD50" s="14" t="s">
        <v>862</v>
      </c>
      <c r="AE50" s="14" t="s">
        <v>904</v>
      </c>
      <c r="AF50">
        <v>24</v>
      </c>
      <c r="AG50" s="14" t="s">
        <v>862</v>
      </c>
      <c r="AH50" s="14" t="s">
        <v>904</v>
      </c>
      <c r="AI50">
        <v>24</v>
      </c>
      <c r="AJ50" s="14" t="s">
        <v>862</v>
      </c>
      <c r="AK50" s="14" t="s">
        <v>904</v>
      </c>
      <c r="AL50">
        <v>28</v>
      </c>
      <c r="AM50" s="14" t="s">
        <v>862</v>
      </c>
      <c r="AN50" s="14" t="s">
        <v>904</v>
      </c>
      <c r="AO50">
        <v>28</v>
      </c>
      <c r="AP50" s="14" t="s">
        <v>862</v>
      </c>
      <c r="AQ50" s="14" t="s">
        <v>904</v>
      </c>
      <c r="AR50">
        <v>32</v>
      </c>
      <c r="AS50" s="14" t="s">
        <v>862</v>
      </c>
      <c r="AT50" s="14" t="s">
        <v>904</v>
      </c>
      <c r="AU50">
        <v>36</v>
      </c>
      <c r="AV50" s="14" t="s">
        <v>862</v>
      </c>
      <c r="AW50" s="14" t="s">
        <v>904</v>
      </c>
      <c r="AX50">
        <v>36</v>
      </c>
      <c r="AY50" s="14" t="s">
        <v>862</v>
      </c>
      <c r="AZ50" s="14" t="s">
        <v>904</v>
      </c>
      <c r="BA50">
        <v>40</v>
      </c>
      <c r="BB50" s="14" t="s">
        <v>862</v>
      </c>
      <c r="BC50" s="14" t="s">
        <v>904</v>
      </c>
      <c r="BD50">
        <v>40</v>
      </c>
      <c r="BE50" s="14" t="s">
        <v>862</v>
      </c>
      <c r="BF50" s="14" t="s">
        <v>904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3">
      <c r="A51" s="12">
        <f>VLOOKUP($C51,[1]MINIPELLE!$A$2:$K$291,11,0)</f>
        <v>3</v>
      </c>
      <c r="B51" t="s">
        <v>332</v>
      </c>
      <c r="C51" t="s">
        <v>238</v>
      </c>
      <c r="D51" t="s">
        <v>183</v>
      </c>
      <c r="E51">
        <v>2.4</v>
      </c>
      <c r="F51" s="14" t="s">
        <v>908</v>
      </c>
      <c r="G51" s="14" t="s">
        <v>904</v>
      </c>
      <c r="H51">
        <v>3.5999999999999996</v>
      </c>
      <c r="I51" s="14" t="s">
        <v>908</v>
      </c>
      <c r="J51" s="14" t="s">
        <v>904</v>
      </c>
      <c r="K51">
        <v>4.8</v>
      </c>
      <c r="L51" s="14" t="s">
        <v>908</v>
      </c>
      <c r="M51" s="14" t="s">
        <v>904</v>
      </c>
      <c r="N51">
        <v>6</v>
      </c>
      <c r="O51" s="14" t="s">
        <v>908</v>
      </c>
      <c r="P51" s="14" t="s">
        <v>904</v>
      </c>
      <c r="Q51">
        <v>7.1999999999999993</v>
      </c>
      <c r="R51" s="14" t="s">
        <v>908</v>
      </c>
      <c r="S51" s="14" t="s">
        <v>904</v>
      </c>
      <c r="T51">
        <v>8.4</v>
      </c>
      <c r="U51" s="14" t="s">
        <v>908</v>
      </c>
      <c r="V51" s="14" t="s">
        <v>904</v>
      </c>
      <c r="W51">
        <v>9.6</v>
      </c>
      <c r="X51" s="14" t="s">
        <v>908</v>
      </c>
      <c r="Y51" s="14" t="s">
        <v>904</v>
      </c>
      <c r="Z51">
        <v>10.799999999999999</v>
      </c>
      <c r="AA51" s="14" t="s">
        <v>908</v>
      </c>
      <c r="AB51" s="14" t="s">
        <v>904</v>
      </c>
      <c r="AC51">
        <v>12</v>
      </c>
      <c r="AD51" s="14" t="s">
        <v>908</v>
      </c>
      <c r="AE51" s="14" t="s">
        <v>904</v>
      </c>
      <c r="AF51">
        <v>14.399999999999999</v>
      </c>
      <c r="AG51" s="14" t="s">
        <v>908</v>
      </c>
      <c r="AH51" s="14" t="s">
        <v>904</v>
      </c>
      <c r="AI51">
        <v>14.399999999999999</v>
      </c>
      <c r="AJ51" s="14" t="s">
        <v>908</v>
      </c>
      <c r="AK51" s="14" t="s">
        <v>904</v>
      </c>
      <c r="AL51">
        <v>16.8</v>
      </c>
      <c r="AM51" s="14" t="s">
        <v>908</v>
      </c>
      <c r="AN51" s="14" t="s">
        <v>904</v>
      </c>
      <c r="AO51">
        <v>16.8</v>
      </c>
      <c r="AP51" s="14" t="s">
        <v>908</v>
      </c>
      <c r="AQ51" s="14" t="s">
        <v>904</v>
      </c>
      <c r="AR51">
        <v>19.2</v>
      </c>
      <c r="AS51" s="14" t="s">
        <v>908</v>
      </c>
      <c r="AT51" s="14" t="s">
        <v>904</v>
      </c>
      <c r="AU51">
        <v>21.599999999999998</v>
      </c>
      <c r="AV51" s="14" t="s">
        <v>908</v>
      </c>
      <c r="AW51" s="14" t="s">
        <v>904</v>
      </c>
      <c r="AX51">
        <v>21.599999999999998</v>
      </c>
      <c r="AY51" s="14" t="s">
        <v>908</v>
      </c>
      <c r="AZ51" s="14" t="s">
        <v>904</v>
      </c>
      <c r="BA51">
        <v>24</v>
      </c>
      <c r="BB51" s="14" t="s">
        <v>908</v>
      </c>
      <c r="BC51" s="14" t="s">
        <v>904</v>
      </c>
      <c r="BD51">
        <v>24</v>
      </c>
      <c r="BE51" s="14" t="s">
        <v>908</v>
      </c>
      <c r="BF51" s="14" t="s">
        <v>904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3">
      <c r="A52" s="12">
        <f>VLOOKUP($C52,[1]MINIPELLE!$A$2:$K$291,11,0)</f>
        <v>9</v>
      </c>
      <c r="B52" t="s">
        <v>332</v>
      </c>
      <c r="C52" t="s">
        <v>247</v>
      </c>
      <c r="D52" t="s">
        <v>47</v>
      </c>
      <c r="E52">
        <v>1.6</v>
      </c>
      <c r="F52" s="14" t="s">
        <v>862</v>
      </c>
      <c r="G52" s="14" t="s">
        <v>857</v>
      </c>
      <c r="H52">
        <v>2</v>
      </c>
      <c r="I52" s="14" t="s">
        <v>862</v>
      </c>
      <c r="J52" s="14" t="s">
        <v>857</v>
      </c>
      <c r="K52">
        <v>2</v>
      </c>
      <c r="L52" s="14" t="s">
        <v>862</v>
      </c>
      <c r="M52" s="14" t="s">
        <v>857</v>
      </c>
      <c r="N52">
        <v>2.5</v>
      </c>
      <c r="O52" s="14" t="s">
        <v>862</v>
      </c>
      <c r="P52" s="14" t="s">
        <v>857</v>
      </c>
      <c r="Q52">
        <v>3</v>
      </c>
      <c r="R52" s="14" t="s">
        <v>862</v>
      </c>
      <c r="S52" s="14" t="s">
        <v>857</v>
      </c>
      <c r="T52">
        <v>3.5</v>
      </c>
      <c r="U52" s="14" t="s">
        <v>862</v>
      </c>
      <c r="V52" s="14" t="s">
        <v>857</v>
      </c>
      <c r="W52">
        <v>4</v>
      </c>
      <c r="X52" s="14" t="s">
        <v>862</v>
      </c>
      <c r="Y52" s="14" t="s">
        <v>857</v>
      </c>
      <c r="Z52">
        <v>4</v>
      </c>
      <c r="AA52" s="14" t="s">
        <v>862</v>
      </c>
      <c r="AB52" s="14" t="s">
        <v>857</v>
      </c>
      <c r="AC52">
        <v>4</v>
      </c>
      <c r="AD52" s="14" t="s">
        <v>862</v>
      </c>
      <c r="AE52" s="14" t="s">
        <v>857</v>
      </c>
      <c r="AF52">
        <v>4</v>
      </c>
      <c r="AG52" s="14" t="s">
        <v>862</v>
      </c>
      <c r="AH52" s="14" t="s">
        <v>857</v>
      </c>
      <c r="AI52">
        <v>3</v>
      </c>
      <c r="AJ52" s="14" t="s">
        <v>862</v>
      </c>
      <c r="AK52" s="14" t="s">
        <v>857</v>
      </c>
      <c r="AL52">
        <v>3.5</v>
      </c>
      <c r="AM52" s="14" t="s">
        <v>862</v>
      </c>
      <c r="AN52" s="14" t="s">
        <v>857</v>
      </c>
      <c r="AO52">
        <v>4</v>
      </c>
      <c r="AP52" s="14" t="s">
        <v>862</v>
      </c>
      <c r="AQ52" s="14" t="s">
        <v>857</v>
      </c>
      <c r="AR52">
        <v>4</v>
      </c>
      <c r="AS52" s="14" t="s">
        <v>862</v>
      </c>
      <c r="AT52" s="14" t="s">
        <v>857</v>
      </c>
      <c r="AU52">
        <v>4.5</v>
      </c>
      <c r="AV52" s="14" t="s">
        <v>862</v>
      </c>
      <c r="AW52" s="14" t="s">
        <v>857</v>
      </c>
      <c r="AX52">
        <v>4</v>
      </c>
      <c r="AY52" s="14" t="s">
        <v>862</v>
      </c>
      <c r="AZ52" s="14" t="s">
        <v>857</v>
      </c>
      <c r="BA52">
        <v>4</v>
      </c>
      <c r="BB52" s="14" t="s">
        <v>862</v>
      </c>
      <c r="BC52" s="14" t="s">
        <v>857</v>
      </c>
      <c r="BD52">
        <v>5</v>
      </c>
      <c r="BE52" s="14" t="s">
        <v>862</v>
      </c>
      <c r="BF52" s="14" t="s">
        <v>857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</sheetData>
  <dataValidations count="1">
    <dataValidation type="list" allowBlank="1" showInputMessage="1" showErrorMessage="1" promptTitle="MATIERES" prompt="choisir le produit" sqref="C8:C22" xr:uid="{00000000-0002-0000-0500-000000000000}">
      <formula1>INDIRECT(B8)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4"/>
  <dimension ref="A1:DH55"/>
  <sheetViews>
    <sheetView workbookViewId="0">
      <selection activeCell="BG5" sqref="BG5"/>
    </sheetView>
  </sheetViews>
  <sheetFormatPr baseColWidth="10" defaultRowHeight="14.4" x14ac:dyDescent="0.3"/>
  <cols>
    <col min="3" max="3" width="38" customWidth="1"/>
    <col min="5" max="5" width="12.6640625" customWidth="1"/>
    <col min="6" max="7" width="12.6640625" style="14" customWidth="1"/>
    <col min="8" max="8" width="12.6640625" customWidth="1"/>
    <col min="9" max="10" width="12.6640625" style="14" customWidth="1"/>
    <col min="11" max="11" width="12.6640625" customWidth="1"/>
    <col min="12" max="13" width="12.6640625" style="14" customWidth="1"/>
    <col min="14" max="14" width="12.6640625" customWidth="1"/>
    <col min="15" max="16" width="12.6640625" style="14" customWidth="1"/>
    <col min="17" max="17" width="12.6640625" customWidth="1"/>
    <col min="18" max="19" width="12.6640625" style="14" customWidth="1"/>
    <col min="20" max="20" width="12.6640625" customWidth="1"/>
    <col min="21" max="22" width="12.6640625" style="14" customWidth="1"/>
    <col min="23" max="23" width="12.6640625" customWidth="1"/>
    <col min="24" max="25" width="12.6640625" style="14" customWidth="1"/>
    <col min="26" max="26" width="12.6640625" customWidth="1"/>
    <col min="27" max="28" width="12.6640625" style="14" customWidth="1"/>
    <col min="29" max="29" width="12.6640625" customWidth="1"/>
    <col min="30" max="31" width="12.6640625" style="14" customWidth="1"/>
    <col min="32" max="32" width="12.6640625" customWidth="1"/>
    <col min="33" max="34" width="12.6640625" style="14" customWidth="1"/>
    <col min="35" max="35" width="12.6640625" customWidth="1"/>
    <col min="36" max="37" width="12.6640625" style="14" customWidth="1"/>
    <col min="38" max="38" width="12.6640625" customWidth="1"/>
    <col min="39" max="40" width="12.6640625" style="14" customWidth="1"/>
    <col min="41" max="41" width="12.6640625" customWidth="1"/>
    <col min="42" max="43" width="12.6640625" style="14" customWidth="1"/>
    <col min="44" max="44" width="12.6640625" customWidth="1"/>
    <col min="45" max="46" width="12.6640625" style="14" customWidth="1"/>
    <col min="47" max="47" width="12.6640625" customWidth="1"/>
    <col min="48" max="49" width="12.6640625" style="14" customWidth="1"/>
    <col min="50" max="50" width="12.6640625" customWidth="1"/>
    <col min="51" max="52" width="12.6640625" style="14" customWidth="1"/>
    <col min="53" max="53" width="12.6640625" customWidth="1"/>
    <col min="54" max="55" width="12.6640625" style="14" customWidth="1"/>
    <col min="56" max="56" width="12.6640625" customWidth="1"/>
    <col min="57" max="58" width="12.6640625" style="14" customWidth="1"/>
    <col min="59" max="110" width="12.6640625" customWidth="1"/>
    <col min="111" max="112" width="3.5546875" customWidth="1"/>
  </cols>
  <sheetData>
    <row r="1" spans="1:112" x14ac:dyDescent="0.3">
      <c r="A1" t="s">
        <v>861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180</v>
      </c>
      <c r="B4" t="s">
        <v>327</v>
      </c>
      <c r="C4" t="s">
        <v>279</v>
      </c>
      <c r="D4" t="s">
        <v>8</v>
      </c>
      <c r="E4">
        <v>24</v>
      </c>
      <c r="F4" s="14" t="s">
        <v>903</v>
      </c>
      <c r="G4" s="14" t="s">
        <v>904</v>
      </c>
      <c r="H4">
        <v>36</v>
      </c>
      <c r="I4" s="14" t="s">
        <v>903</v>
      </c>
      <c r="J4" s="14" t="s">
        <v>904</v>
      </c>
      <c r="K4">
        <v>48</v>
      </c>
      <c r="L4" s="14" t="s">
        <v>903</v>
      </c>
      <c r="M4" s="14" t="s">
        <v>904</v>
      </c>
      <c r="N4">
        <v>60</v>
      </c>
      <c r="O4" s="14" t="s">
        <v>903</v>
      </c>
      <c r="P4" s="14" t="s">
        <v>904</v>
      </c>
      <c r="Q4">
        <v>72</v>
      </c>
      <c r="R4" s="14" t="s">
        <v>903</v>
      </c>
      <c r="S4" s="14" t="s">
        <v>904</v>
      </c>
      <c r="T4">
        <v>84</v>
      </c>
      <c r="U4" s="14" t="s">
        <v>903</v>
      </c>
      <c r="V4" s="14" t="s">
        <v>904</v>
      </c>
      <c r="W4">
        <v>96</v>
      </c>
      <c r="X4" s="14" t="s">
        <v>903</v>
      </c>
      <c r="Y4" s="14" t="s">
        <v>904</v>
      </c>
      <c r="Z4">
        <v>108</v>
      </c>
      <c r="AA4" s="14" t="s">
        <v>903</v>
      </c>
      <c r="AB4" s="14" t="s">
        <v>904</v>
      </c>
      <c r="AC4">
        <v>120</v>
      </c>
      <c r="AD4" s="14" t="s">
        <v>903</v>
      </c>
      <c r="AE4" s="14" t="s">
        <v>904</v>
      </c>
      <c r="AF4">
        <v>144</v>
      </c>
      <c r="AG4" s="14" t="s">
        <v>903</v>
      </c>
      <c r="AH4" s="14" t="s">
        <v>904</v>
      </c>
      <c r="AI4">
        <v>144</v>
      </c>
      <c r="AJ4" s="14" t="s">
        <v>903</v>
      </c>
      <c r="AK4" s="14" t="s">
        <v>904</v>
      </c>
      <c r="AL4">
        <v>168</v>
      </c>
      <c r="AM4" s="14" t="s">
        <v>903</v>
      </c>
      <c r="AN4" s="14" t="s">
        <v>904</v>
      </c>
      <c r="AO4">
        <v>168</v>
      </c>
      <c r="AP4" s="14" t="s">
        <v>903</v>
      </c>
      <c r="AQ4" s="14" t="s">
        <v>904</v>
      </c>
      <c r="AR4">
        <v>168</v>
      </c>
      <c r="AS4" s="14" t="s">
        <v>903</v>
      </c>
      <c r="AT4" s="14" t="s">
        <v>904</v>
      </c>
      <c r="AU4">
        <v>216</v>
      </c>
      <c r="AV4" s="14" t="s">
        <v>903</v>
      </c>
      <c r="AW4" s="14" t="s">
        <v>904</v>
      </c>
      <c r="AX4">
        <v>216</v>
      </c>
      <c r="AY4" s="14" t="s">
        <v>903</v>
      </c>
      <c r="AZ4" s="14" t="s">
        <v>904</v>
      </c>
      <c r="BA4">
        <v>240</v>
      </c>
      <c r="BB4" s="14" t="s">
        <v>903</v>
      </c>
      <c r="BC4" s="14" t="s">
        <v>904</v>
      </c>
      <c r="BD4">
        <v>240</v>
      </c>
      <c r="BE4" s="14" t="s">
        <v>903</v>
      </c>
      <c r="BF4" s="14" t="s">
        <v>904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3">
      <c r="A5" s="12">
        <f>VLOOKUP($C5,[1]MATIERES!$A$2:$K$379,11,0)</f>
        <v>375</v>
      </c>
      <c r="B5" t="s">
        <v>327</v>
      </c>
      <c r="C5" t="s">
        <v>281</v>
      </c>
      <c r="D5" t="s">
        <v>317</v>
      </c>
      <c r="E5">
        <v>3.92</v>
      </c>
      <c r="F5" s="14" t="s">
        <v>905</v>
      </c>
      <c r="G5" s="14" t="s">
        <v>904</v>
      </c>
      <c r="H5">
        <v>4.8800000000000008</v>
      </c>
      <c r="I5" s="14" t="s">
        <v>905</v>
      </c>
      <c r="J5" s="14" t="s">
        <v>904</v>
      </c>
      <c r="K5">
        <v>5.84</v>
      </c>
      <c r="L5" s="14" t="s">
        <v>905</v>
      </c>
      <c r="M5" s="14" t="s">
        <v>904</v>
      </c>
      <c r="N5">
        <v>6.8</v>
      </c>
      <c r="O5" s="14" t="s">
        <v>905</v>
      </c>
      <c r="P5" s="14" t="s">
        <v>904</v>
      </c>
      <c r="Q5">
        <v>7.7600000000000007</v>
      </c>
      <c r="R5" s="14" t="s">
        <v>905</v>
      </c>
      <c r="S5" s="14" t="s">
        <v>904</v>
      </c>
      <c r="T5">
        <v>8.7200000000000006</v>
      </c>
      <c r="U5" s="14" t="s">
        <v>905</v>
      </c>
      <c r="V5" s="14" t="s">
        <v>904</v>
      </c>
      <c r="W5">
        <v>9.68</v>
      </c>
      <c r="X5" s="14" t="s">
        <v>905</v>
      </c>
      <c r="Y5" s="14" t="s">
        <v>904</v>
      </c>
      <c r="Z5">
        <v>10.64</v>
      </c>
      <c r="AA5" s="14" t="s">
        <v>905</v>
      </c>
      <c r="AB5" s="14" t="s">
        <v>904</v>
      </c>
      <c r="AC5">
        <v>11.6</v>
      </c>
      <c r="AD5" s="14" t="s">
        <v>905</v>
      </c>
      <c r="AE5" s="14" t="s">
        <v>904</v>
      </c>
      <c r="AF5">
        <v>13.520000000000001</v>
      </c>
      <c r="AG5" s="14" t="s">
        <v>905</v>
      </c>
      <c r="AH5" s="14" t="s">
        <v>904</v>
      </c>
      <c r="AI5">
        <v>13.520000000000001</v>
      </c>
      <c r="AJ5" s="14" t="s">
        <v>905</v>
      </c>
      <c r="AK5" s="14" t="s">
        <v>904</v>
      </c>
      <c r="AL5">
        <v>15.440000000000001</v>
      </c>
      <c r="AM5" s="14" t="s">
        <v>905</v>
      </c>
      <c r="AN5" s="14" t="s">
        <v>904</v>
      </c>
      <c r="AO5">
        <v>15.440000000000001</v>
      </c>
      <c r="AP5" s="14" t="s">
        <v>905</v>
      </c>
      <c r="AQ5" s="14" t="s">
        <v>904</v>
      </c>
      <c r="AR5">
        <v>17.36</v>
      </c>
      <c r="AS5" s="14" t="s">
        <v>905</v>
      </c>
      <c r="AT5" s="14" t="s">
        <v>904</v>
      </c>
      <c r="AU5">
        <v>19.28</v>
      </c>
      <c r="AV5" s="14" t="s">
        <v>905</v>
      </c>
      <c r="AW5" s="14" t="s">
        <v>904</v>
      </c>
      <c r="AX5">
        <v>19.28</v>
      </c>
      <c r="AY5" s="14" t="s">
        <v>905</v>
      </c>
      <c r="AZ5" s="14" t="s">
        <v>904</v>
      </c>
      <c r="BA5">
        <v>21.2</v>
      </c>
      <c r="BB5" s="14" t="s">
        <v>905</v>
      </c>
      <c r="BC5" s="14" t="s">
        <v>904</v>
      </c>
      <c r="BD5">
        <v>21.2</v>
      </c>
      <c r="BE5" s="14" t="s">
        <v>905</v>
      </c>
      <c r="BF5" s="14" t="s">
        <v>904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(1,'TCFV','MATIERE',375,null,'1.6*0.31*CTE1','SURFACE',now());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(2,'TCFV','MATIERE',375,null,'1.6*0.31*CTE1','SURFACE',now());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(3,'TCFV','MATIERE',375,null,'1.6*0.31*CTE1','SURFACE',now());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(4,'TCFV','MATIERE',375,null,'1.6*0.31*CTE1','SURFACE',now());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(5,'TCFV','MATIERE',375,null,'1.6*0.31*CTE1','SURFACE',now());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(6,'TCFV','MATIERE',375,null,'1.6*0.31*CTE1','SURFACE',now());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(7,'TCFV','MATIERE',375,null,'1.6*0.31*CTE1','SURFACE',now());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(8,'TCFV','MATIERE',375,null,'1.6*0.31*CTE1','SURFACE',now());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(9,'TCFV','MATIERE',375,null,'1.6*0.31*CTE1','SURFACE',now());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(10,'TCFV','MATIERE',375,null,'1.6*0.31*CTE1','SURFACE',now());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(11,'TCFV','MATIERE',375,null,'1.6*0.31*CTE1','SURFACE',now());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(12,'TCFV','MATIERE',375,null,'1.6*0.31*CTE1','SURFACE',now());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(13,'TCFV','MATIERE',375,null,'1.6*0.31*CTE1','SURFACE',now());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(14,'TCFV','MATIERE',375,null,'1.6*0.31*CTE1','SURFACE',now());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(15,'TCFV','MATIERE',375,null,'1.6*0.31*CTE1','SURFACE',now());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(16,'TCFV','MATIERE',375,null,'1.6*0.31*CTE1','SURFACE',now());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(17,'TCFV','MATIERE',375,null,'1.6*0.31*CTE1','SURFACE',now());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(18,'TCFV','MATIERE',375,null,'1.6*0.31*CTE1','SURFACE',now());
</v>
      </c>
    </row>
    <row r="6" spans="1:112" x14ac:dyDescent="0.3">
      <c r="A6" s="12">
        <f>VLOOKUP($C6,[1]MATIERES!$A$2:$K$379,11,0)</f>
        <v>373</v>
      </c>
      <c r="B6" t="s">
        <v>327</v>
      </c>
      <c r="C6" t="s">
        <v>282</v>
      </c>
      <c r="D6" t="s">
        <v>317</v>
      </c>
      <c r="E6">
        <v>2.08</v>
      </c>
      <c r="F6" s="14" t="s">
        <v>1174</v>
      </c>
      <c r="G6" s="14" t="s">
        <v>904</v>
      </c>
      <c r="H6">
        <v>2.62</v>
      </c>
      <c r="I6" s="14" t="s">
        <v>1174</v>
      </c>
      <c r="J6" s="14" t="s">
        <v>904</v>
      </c>
      <c r="K6">
        <v>3.16</v>
      </c>
      <c r="L6" s="14" t="s">
        <v>1174</v>
      </c>
      <c r="M6" s="14" t="s">
        <v>904</v>
      </c>
      <c r="N6">
        <v>3.6999999999999997</v>
      </c>
      <c r="O6" s="14" t="s">
        <v>1174</v>
      </c>
      <c r="P6" s="14" t="s">
        <v>904</v>
      </c>
      <c r="Q6">
        <v>4.24</v>
      </c>
      <c r="R6" s="14" t="s">
        <v>1174</v>
      </c>
      <c r="S6" s="14" t="s">
        <v>904</v>
      </c>
      <c r="T6">
        <v>4.7799999999999994</v>
      </c>
      <c r="U6" s="14" t="s">
        <v>1174</v>
      </c>
      <c r="V6" s="14" t="s">
        <v>904</v>
      </c>
      <c r="W6">
        <v>5.32</v>
      </c>
      <c r="X6" s="14" t="s">
        <v>1174</v>
      </c>
      <c r="Y6" s="14" t="s">
        <v>904</v>
      </c>
      <c r="Z6">
        <v>5.8599999999999994</v>
      </c>
      <c r="AA6" s="14" t="s">
        <v>1174</v>
      </c>
      <c r="AB6" s="14" t="s">
        <v>904</v>
      </c>
      <c r="AC6">
        <v>6.3999999999999995</v>
      </c>
      <c r="AD6" s="14" t="s">
        <v>1174</v>
      </c>
      <c r="AE6" s="14" t="s">
        <v>904</v>
      </c>
      <c r="AF6">
        <v>7.48</v>
      </c>
      <c r="AG6" s="14" t="s">
        <v>1174</v>
      </c>
      <c r="AH6" s="14" t="s">
        <v>904</v>
      </c>
      <c r="AI6">
        <v>7.48</v>
      </c>
      <c r="AJ6" s="14" t="s">
        <v>1174</v>
      </c>
      <c r="AK6" s="14" t="s">
        <v>904</v>
      </c>
      <c r="AL6">
        <v>8.5599999999999987</v>
      </c>
      <c r="AM6" s="14" t="s">
        <v>1174</v>
      </c>
      <c r="AN6" s="14" t="s">
        <v>904</v>
      </c>
      <c r="AO6">
        <v>8.5599999999999987</v>
      </c>
      <c r="AP6" s="14" t="s">
        <v>1174</v>
      </c>
      <c r="AQ6" s="14" t="s">
        <v>904</v>
      </c>
      <c r="AR6">
        <v>9.64</v>
      </c>
      <c r="AS6" s="14" t="s">
        <v>1174</v>
      </c>
      <c r="AT6" s="14" t="s">
        <v>904</v>
      </c>
      <c r="AU6">
        <v>10.719999999999999</v>
      </c>
      <c r="AV6" s="14" t="s">
        <v>1174</v>
      </c>
      <c r="AW6" s="14" t="s">
        <v>904</v>
      </c>
      <c r="AX6">
        <v>10.719999999999999</v>
      </c>
      <c r="AY6" s="14" t="s">
        <v>1174</v>
      </c>
      <c r="AZ6" s="14" t="s">
        <v>904</v>
      </c>
      <c r="BA6">
        <v>11.799999999999999</v>
      </c>
      <c r="BB6" s="14" t="s">
        <v>1174</v>
      </c>
      <c r="BC6" s="14" t="s">
        <v>904</v>
      </c>
      <c r="BD6">
        <v>11.799999999999999</v>
      </c>
      <c r="BE6" s="14" t="s">
        <v>1174</v>
      </c>
      <c r="BF6" s="14" t="s">
        <v>904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3">
      <c r="A7" s="12">
        <f>VLOOKUP($C7,[1]MATIERES!$A$2:$K$379,11,0)</f>
        <v>376</v>
      </c>
      <c r="B7" t="s">
        <v>327</v>
      </c>
      <c r="C7" t="s">
        <v>283</v>
      </c>
      <c r="D7" t="s">
        <v>317</v>
      </c>
      <c r="E7">
        <v>3.6</v>
      </c>
      <c r="F7" s="14" t="s">
        <v>906</v>
      </c>
      <c r="G7" s="14" t="s">
        <v>904</v>
      </c>
      <c r="H7">
        <v>4.4000000000000004</v>
      </c>
      <c r="I7" s="14" t="s">
        <v>906</v>
      </c>
      <c r="J7" s="14" t="s">
        <v>904</v>
      </c>
      <c r="K7">
        <v>5.2</v>
      </c>
      <c r="L7" s="14" t="s">
        <v>906</v>
      </c>
      <c r="M7" s="14" t="s">
        <v>904</v>
      </c>
      <c r="N7">
        <v>6</v>
      </c>
      <c r="O7" s="14" t="s">
        <v>906</v>
      </c>
      <c r="P7" s="14" t="s">
        <v>904</v>
      </c>
      <c r="Q7">
        <v>6.8000000000000007</v>
      </c>
      <c r="R7" s="14" t="s">
        <v>906</v>
      </c>
      <c r="S7" s="14" t="s">
        <v>904</v>
      </c>
      <c r="T7">
        <v>7.6000000000000005</v>
      </c>
      <c r="U7" s="14" t="s">
        <v>906</v>
      </c>
      <c r="V7" s="14" t="s">
        <v>904</v>
      </c>
      <c r="W7">
        <v>8.4</v>
      </c>
      <c r="X7" s="14" t="s">
        <v>906</v>
      </c>
      <c r="Y7" s="14" t="s">
        <v>904</v>
      </c>
      <c r="Z7">
        <v>9.1999999999999993</v>
      </c>
      <c r="AA7" s="14" t="s">
        <v>906</v>
      </c>
      <c r="AB7" s="14" t="s">
        <v>904</v>
      </c>
      <c r="AC7">
        <v>10</v>
      </c>
      <c r="AD7" s="14" t="s">
        <v>906</v>
      </c>
      <c r="AE7" s="14" t="s">
        <v>904</v>
      </c>
      <c r="AF7">
        <v>11.600000000000001</v>
      </c>
      <c r="AG7" s="14" t="s">
        <v>906</v>
      </c>
      <c r="AH7" s="14" t="s">
        <v>904</v>
      </c>
      <c r="AI7">
        <v>11.600000000000001</v>
      </c>
      <c r="AJ7" s="14" t="s">
        <v>906</v>
      </c>
      <c r="AK7" s="14" t="s">
        <v>904</v>
      </c>
      <c r="AL7">
        <v>13.200000000000001</v>
      </c>
      <c r="AM7" s="14" t="s">
        <v>906</v>
      </c>
      <c r="AN7" s="14" t="s">
        <v>904</v>
      </c>
      <c r="AO7">
        <v>13.200000000000001</v>
      </c>
      <c r="AP7" s="14" t="s">
        <v>906</v>
      </c>
      <c r="AQ7" s="14" t="s">
        <v>904</v>
      </c>
      <c r="AR7">
        <v>14.8</v>
      </c>
      <c r="AS7" s="14" t="s">
        <v>906</v>
      </c>
      <c r="AT7" s="14" t="s">
        <v>904</v>
      </c>
      <c r="AU7">
        <v>16.399999999999999</v>
      </c>
      <c r="AV7" s="14" t="s">
        <v>906</v>
      </c>
      <c r="AW7" s="14" t="s">
        <v>904</v>
      </c>
      <c r="AX7">
        <v>16.399999999999999</v>
      </c>
      <c r="AY7" s="14" t="s">
        <v>906</v>
      </c>
      <c r="AZ7" s="14" t="s">
        <v>904</v>
      </c>
      <c r="BA7">
        <v>18</v>
      </c>
      <c r="BB7" s="14" t="s">
        <v>906</v>
      </c>
      <c r="BC7" s="14" t="s">
        <v>904</v>
      </c>
      <c r="BD7">
        <v>18</v>
      </c>
      <c r="BE7" s="14" t="s">
        <v>906</v>
      </c>
      <c r="BF7" s="14" t="s">
        <v>904</v>
      </c>
      <c r="BG7" t="str">
        <f t="shared" si="1"/>
        <v xml:space="preserve">INSERT INTO SC_SystemeProduits(RefDimension,NomSysteme,typePresta,ligne,Quantite,formule,cte1,DateModif) values (1,'TCFV','MATIERE',376,null,'1.6*0.3*CTE1+2','SURFACE',now());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(2,'TCFV','MATIERE',376,null,'1.6*0.3*CTE1+2','SURFACE',now());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(3,'TCFV','MATIERE',376,null,'1.6*0.3*CTE1+2','SURFACE',now());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(4,'TCFV','MATIERE',376,null,'1.6*0.3*CTE1+2','SURFACE',now());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(5,'TCFV','MATIERE',376,null,'1.6*0.3*CTE1+2','SURFACE',now());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(6,'TCFV','MATIERE',376,null,'1.6*0.3*CTE1+2','SURFACE',now());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(7,'TCFV','MATIERE',376,null,'1.6*0.3*CTE1+2','SURFACE',now());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(8,'TCFV','MATIERE',376,null,'1.6*0.3*CTE1+2','SURFACE',now());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(9,'TCFV','MATIERE',376,null,'1.6*0.3*CTE1+2','SURFACE',now());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(10,'TCFV','MATIERE',376,null,'1.6*0.3*CTE1+2','SURFACE',now());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(11,'TCFV','MATIERE',376,null,'1.6*0.3*CTE1+2','SURFACE',now());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(12,'TCFV','MATIERE',376,null,'1.6*0.3*CTE1+2','SURFACE',now());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(13,'TCFV','MATIERE',376,null,'1.6*0.3*CTE1+2','SURFACE',now());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(14,'TCFV','MATIERE',376,null,'1.6*0.3*CTE1+2','SURFACE',now());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(15,'TCFV','MATIERE',376,null,'1.6*0.3*CTE1+2','SURFACE',now());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(16,'TCFV','MATIERE',376,null,'1.6*0.3*CTE1+2','SURFACE',now());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(17,'TCFV','MATIERE',376,null,'1.6*0.3*CTE1+2','SURFACE',now());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(18,'TCFV','MATIERE',376,null,'1.6*0.3*CTE1+2','SURFACE',now());
</v>
      </c>
    </row>
    <row r="8" spans="1:112" x14ac:dyDescent="0.3">
      <c r="A8" s="12">
        <f>VLOOKUP($C8,[1]MATIERES!$A$2:$K$379,11,0)</f>
        <v>110</v>
      </c>
      <c r="B8" t="s">
        <v>327</v>
      </c>
      <c r="C8" t="s">
        <v>285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3">
      <c r="A9" s="12">
        <f>VLOOKUP($C9,[1]MATIERES!$A$2:$K$379,11,0)</f>
        <v>111</v>
      </c>
      <c r="B9" t="s">
        <v>327</v>
      </c>
      <c r="C9" t="s">
        <v>286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3">
      <c r="A10" s="12">
        <f>VLOOKUP($C10,[1]MATIERES!$A$2:$K$379,11,0)</f>
        <v>112</v>
      </c>
      <c r="B10" t="s">
        <v>327</v>
      </c>
      <c r="C10" t="s">
        <v>287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113</v>
      </c>
      <c r="B11" t="s">
        <v>327</v>
      </c>
      <c r="C11" t="s">
        <v>288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114</v>
      </c>
      <c r="B12" t="s">
        <v>327</v>
      </c>
      <c r="C12" t="s">
        <v>289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116</v>
      </c>
      <c r="B13" t="s">
        <v>327</v>
      </c>
      <c r="C13" t="s">
        <v>290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118</v>
      </c>
      <c r="B14" t="s">
        <v>327</v>
      </c>
      <c r="C14" t="s">
        <v>291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119</v>
      </c>
      <c r="B15" t="s">
        <v>327</v>
      </c>
      <c r="C15" t="s">
        <v>292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121</v>
      </c>
      <c r="B16" t="s">
        <v>327</v>
      </c>
      <c r="C16" t="s">
        <v>293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123</v>
      </c>
      <c r="B17" t="s">
        <v>327</v>
      </c>
      <c r="C17" t="s">
        <v>294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VLOOKUP($C18,[1]MATIERES!$A$2:$K$379,11,0)</f>
        <v>109</v>
      </c>
      <c r="B18" t="s">
        <v>327</v>
      </c>
      <c r="C18" t="s">
        <v>295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VLOOKUP($C19,[1]MATIERES!$A$2:$K$379,11,0)</f>
        <v>124</v>
      </c>
      <c r="B19" t="s">
        <v>327</v>
      </c>
      <c r="C19" t="s">
        <v>296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VLOOKUP($C20,[1]MATIERES!$A$2:$K$379,11,0)</f>
        <v>126</v>
      </c>
      <c r="B20" t="s">
        <v>327</v>
      </c>
      <c r="C20" t="s">
        <v>297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VLOOKUP($C21,[1]MATIERES!$A$2:$K$379,11,0)</f>
        <v>127</v>
      </c>
      <c r="B21" t="s">
        <v>327</v>
      </c>
      <c r="C21" t="s">
        <v>298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VLOOKUP($C22,[1]MATIERES!$A$2:$K$379,11,0)</f>
        <v>128</v>
      </c>
      <c r="B22" t="s">
        <v>327</v>
      </c>
      <c r="C22" t="s">
        <v>299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VLOOKUP($C23,[1]MATIERES!$A$2:$K$379,11,0)</f>
        <v>129</v>
      </c>
      <c r="B23" t="s">
        <v>327</v>
      </c>
      <c r="C23" t="s">
        <v>300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3">
      <c r="A24" s="12">
        <f>VLOOKUP($C24,[1]MATIERES!$A$2:$K$379,11,0)</f>
        <v>130</v>
      </c>
      <c r="B24" t="s">
        <v>327</v>
      </c>
      <c r="C24" t="s">
        <v>301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3">
      <c r="A25" s="12">
        <f>VLOOKUP($C25,[1]MATIERES!$A$2:$K$379,11,0)</f>
        <v>131</v>
      </c>
      <c r="B25" t="s">
        <v>327</v>
      </c>
      <c r="C25" t="s">
        <v>302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3">
      <c r="A26" s="12">
        <f>VLOOKUP($C26,[1]MATIERES!$A$2:$K$379,11,0)</f>
        <v>360</v>
      </c>
      <c r="B26" t="s">
        <v>327</v>
      </c>
      <c r="C26" t="s">
        <v>304</v>
      </c>
      <c r="D26" t="s">
        <v>47</v>
      </c>
      <c r="E26">
        <v>2.5</v>
      </c>
      <c r="F26" s="14" t="s">
        <v>862</v>
      </c>
      <c r="G26" s="14" t="s">
        <v>863</v>
      </c>
      <c r="H26">
        <v>3</v>
      </c>
      <c r="I26" s="14" t="s">
        <v>862</v>
      </c>
      <c r="J26" s="14" t="s">
        <v>863</v>
      </c>
      <c r="K26">
        <v>4</v>
      </c>
      <c r="L26" s="14" t="s">
        <v>862</v>
      </c>
      <c r="M26" s="14" t="s">
        <v>863</v>
      </c>
      <c r="N26">
        <v>4</v>
      </c>
      <c r="O26" s="14" t="s">
        <v>862</v>
      </c>
      <c r="P26" s="14" t="s">
        <v>863</v>
      </c>
      <c r="Q26">
        <v>4</v>
      </c>
      <c r="R26" s="14" t="s">
        <v>862</v>
      </c>
      <c r="S26" s="14" t="s">
        <v>863</v>
      </c>
      <c r="T26">
        <v>4</v>
      </c>
      <c r="U26" s="14" t="s">
        <v>862</v>
      </c>
      <c r="V26" s="14" t="s">
        <v>863</v>
      </c>
      <c r="W26">
        <v>4</v>
      </c>
      <c r="X26" s="14" t="s">
        <v>862</v>
      </c>
      <c r="Y26" s="14" t="s">
        <v>863</v>
      </c>
      <c r="Z26">
        <v>4.5</v>
      </c>
      <c r="AA26" s="14" t="s">
        <v>862</v>
      </c>
      <c r="AB26" s="14" t="s">
        <v>863</v>
      </c>
      <c r="AC26">
        <v>5</v>
      </c>
      <c r="AD26" s="14" t="s">
        <v>862</v>
      </c>
      <c r="AE26" s="14" t="s">
        <v>863</v>
      </c>
      <c r="AF26">
        <v>6</v>
      </c>
      <c r="AG26" s="14" t="s">
        <v>862</v>
      </c>
      <c r="AH26" s="14" t="s">
        <v>863</v>
      </c>
      <c r="AI26">
        <v>8</v>
      </c>
      <c r="AJ26" s="14" t="s">
        <v>862</v>
      </c>
      <c r="AK26" s="14" t="s">
        <v>863</v>
      </c>
      <c r="AL26">
        <v>8</v>
      </c>
      <c r="AM26" s="14" t="s">
        <v>862</v>
      </c>
      <c r="AN26" s="14" t="s">
        <v>863</v>
      </c>
      <c r="AO26">
        <v>7</v>
      </c>
      <c r="AP26" s="14" t="s">
        <v>862</v>
      </c>
      <c r="AQ26" s="14" t="s">
        <v>863</v>
      </c>
      <c r="AR26">
        <v>8</v>
      </c>
      <c r="AS26" s="14" t="s">
        <v>862</v>
      </c>
      <c r="AT26" s="14" t="s">
        <v>863</v>
      </c>
      <c r="AU26">
        <v>8</v>
      </c>
      <c r="AV26" s="14" t="s">
        <v>862</v>
      </c>
      <c r="AW26" s="14" t="s">
        <v>863</v>
      </c>
      <c r="AX26">
        <v>9</v>
      </c>
      <c r="AY26" s="14" t="s">
        <v>862</v>
      </c>
      <c r="AZ26" s="14" t="s">
        <v>863</v>
      </c>
      <c r="BA26">
        <v>10</v>
      </c>
      <c r="BB26" s="14" t="s">
        <v>862</v>
      </c>
      <c r="BC26" s="14" t="s">
        <v>863</v>
      </c>
      <c r="BD26">
        <v>8</v>
      </c>
      <c r="BE26" s="14" t="s">
        <v>862</v>
      </c>
      <c r="BF26" s="14" t="s">
        <v>863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3">
      <c r="A27" s="12">
        <f>VLOOKUP($C27,[1]MATIERES!$A$2:$K$379,11,0)</f>
        <v>85</v>
      </c>
      <c r="B27" t="s">
        <v>327</v>
      </c>
      <c r="C27" t="s">
        <v>308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3">
      <c r="A28" s="12">
        <f>VLOOKUP($C28,[1]MATIERES!$A$2:$K$379,11,0)</f>
        <v>374</v>
      </c>
      <c r="B28" t="s">
        <v>327</v>
      </c>
      <c r="C28" t="s">
        <v>309</v>
      </c>
      <c r="D28" t="s">
        <v>8</v>
      </c>
      <c r="E28">
        <v>0.36000000000000004</v>
      </c>
      <c r="F28" s="14" t="s">
        <v>907</v>
      </c>
      <c r="G28" s="14" t="s">
        <v>904</v>
      </c>
      <c r="H28">
        <v>0.36000000000000004</v>
      </c>
      <c r="I28" s="14" t="s">
        <v>907</v>
      </c>
      <c r="J28" s="14" t="s">
        <v>904</v>
      </c>
      <c r="K28">
        <v>0.36000000000000004</v>
      </c>
      <c r="L28" s="14" t="s">
        <v>907</v>
      </c>
      <c r="M28" s="14" t="s">
        <v>904</v>
      </c>
      <c r="N28">
        <v>0.36000000000000004</v>
      </c>
      <c r="O28" s="14" t="s">
        <v>907</v>
      </c>
      <c r="P28" s="14" t="s">
        <v>904</v>
      </c>
      <c r="Q28">
        <v>0.36000000000000004</v>
      </c>
      <c r="R28" s="14" t="s">
        <v>907</v>
      </c>
      <c r="S28" s="14" t="s">
        <v>904</v>
      </c>
      <c r="T28">
        <v>0.36000000000000004</v>
      </c>
      <c r="U28" s="14" t="s">
        <v>907</v>
      </c>
      <c r="V28" s="14" t="s">
        <v>904</v>
      </c>
      <c r="W28">
        <v>0.36000000000000004</v>
      </c>
      <c r="X28" s="14" t="s">
        <v>907</v>
      </c>
      <c r="Y28" s="14" t="s">
        <v>904</v>
      </c>
      <c r="Z28">
        <v>0.36000000000000004</v>
      </c>
      <c r="AA28" s="14" t="s">
        <v>907</v>
      </c>
      <c r="AB28" s="14" t="s">
        <v>904</v>
      </c>
      <c r="AC28">
        <v>0.36000000000000004</v>
      </c>
      <c r="AD28" s="14" t="s">
        <v>907</v>
      </c>
      <c r="AE28" s="14" t="s">
        <v>904</v>
      </c>
      <c r="AF28">
        <v>0.36000000000000004</v>
      </c>
      <c r="AG28" s="14" t="s">
        <v>907</v>
      </c>
      <c r="AH28" s="14" t="s">
        <v>904</v>
      </c>
      <c r="AI28">
        <v>0.36000000000000004</v>
      </c>
      <c r="AJ28" s="14" t="s">
        <v>907</v>
      </c>
      <c r="AK28" s="14" t="s">
        <v>904</v>
      </c>
      <c r="AL28">
        <v>0.36000000000000004</v>
      </c>
      <c r="AM28" s="14" t="s">
        <v>907</v>
      </c>
      <c r="AN28" s="14" t="s">
        <v>904</v>
      </c>
      <c r="AO28">
        <v>0.36000000000000004</v>
      </c>
      <c r="AP28" s="14" t="s">
        <v>907</v>
      </c>
      <c r="AQ28" s="14" t="s">
        <v>904</v>
      </c>
      <c r="AR28">
        <v>0.36000000000000004</v>
      </c>
      <c r="AS28" s="14" t="s">
        <v>907</v>
      </c>
      <c r="AT28" s="14" t="s">
        <v>904</v>
      </c>
      <c r="AU28">
        <v>0.36000000000000004</v>
      </c>
      <c r="AV28" s="14" t="s">
        <v>907</v>
      </c>
      <c r="AW28" s="14" t="s">
        <v>904</v>
      </c>
      <c r="AX28">
        <v>0.36000000000000004</v>
      </c>
      <c r="AY28" s="14" t="s">
        <v>907</v>
      </c>
      <c r="AZ28" s="14" t="s">
        <v>904</v>
      </c>
      <c r="BA28">
        <v>0.36000000000000004</v>
      </c>
      <c r="BB28" s="14" t="s">
        <v>907</v>
      </c>
      <c r="BC28" s="14" t="s">
        <v>904</v>
      </c>
      <c r="BD28">
        <v>0.36000000000000004</v>
      </c>
      <c r="BE28" s="14" t="s">
        <v>907</v>
      </c>
      <c r="BF28" s="14" t="s">
        <v>904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3">
      <c r="A29" s="12">
        <f>VLOOKUP($C29,[1]MATIERES!$A$2:$K$379,11,0)</f>
        <v>361</v>
      </c>
      <c r="B29" t="s">
        <v>327</v>
      </c>
      <c r="C29" t="s">
        <v>139</v>
      </c>
      <c r="D29" t="s">
        <v>317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3">
      <c r="A30" s="12">
        <f>VLOOKUP($C30,[1]MATIERES!$A$2:$K$379,11,0)</f>
        <v>6</v>
      </c>
      <c r="B30" t="s">
        <v>327</v>
      </c>
      <c r="C30" t="s">
        <v>311</v>
      </c>
      <c r="D30" t="s">
        <v>47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3">
      <c r="A31" s="12">
        <f>VLOOKUP($C31,[1]MATIERES!$A$2:$K$379,11,0)</f>
        <v>15</v>
      </c>
      <c r="B31" t="s">
        <v>327</v>
      </c>
      <c r="C31" t="s">
        <v>312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(1,'TCFV','MATIERE',15,2,null,null,now());
</v>
      </c>
      <c r="BJ31" t="str">
        <f t="shared" si="2"/>
        <v xml:space="preserve">INSERT INTO SC_SystemeProduits(RefDimension,NomSysteme,typePresta,ligne,Quantite,formule,cte1,DateModif) values (2,'TCFV','MATIERE',15,2,null,null,now());
</v>
      </c>
      <c r="BM31" t="str">
        <f t="shared" si="3"/>
        <v xml:space="preserve">INSERT INTO SC_SystemeProduits(RefDimension,NomSysteme,typePresta,ligne,Quantite,formule,cte1,DateModif) values (3,'TCFV','MATIERE',15,2,null,null,now());
</v>
      </c>
      <c r="BP31" t="str">
        <f t="shared" si="4"/>
        <v xml:space="preserve">INSERT INTO SC_SystemeProduits(RefDimension,NomSysteme,typePresta,ligne,Quantite,formule,cte1,DateModif) values (4,'TCFV','MATIERE',15,2,null,null,now());
</v>
      </c>
      <c r="BS31" t="str">
        <f t="shared" si="5"/>
        <v xml:space="preserve">INSERT INTO SC_SystemeProduits(RefDimension,NomSysteme,typePresta,ligne,Quantite,formule,cte1,DateModif) values (5,'TCFV','MATIERE',15,2,null,null,now());
</v>
      </c>
      <c r="BV31" t="str">
        <f t="shared" si="6"/>
        <v xml:space="preserve">INSERT INTO SC_SystemeProduits(RefDimension,NomSysteme,typePresta,ligne,Quantite,formule,cte1,DateModif) values (6,'TCFV','MATIERE',15,2,null,null,now());
</v>
      </c>
      <c r="BY31" t="str">
        <f t="shared" si="7"/>
        <v xml:space="preserve">INSERT INTO SC_SystemeProduits(RefDimension,NomSysteme,typePresta,ligne,Quantite,formule,cte1,DateModif) values (7,'TCFV','MATIERE',15,2,null,null,now());
</v>
      </c>
      <c r="CB31" t="str">
        <f t="shared" si="8"/>
        <v xml:space="preserve">INSERT INTO SC_SystemeProduits(RefDimension,NomSysteme,typePresta,ligne,Quantite,formule,cte1,DateModif) values (8,'TCFV','MATIERE',15,2,null,null,now());
</v>
      </c>
      <c r="CE31" t="str">
        <f t="shared" si="9"/>
        <v xml:space="preserve">INSERT INTO SC_SystemeProduits(RefDimension,NomSysteme,typePresta,ligne,Quantite,formule,cte1,DateModif) values (9,'TCFV','MATIERE',15,2,null,null,now());
</v>
      </c>
      <c r="CH31" t="str">
        <f t="shared" si="10"/>
        <v xml:space="preserve">INSERT INTO SC_SystemeProduits(RefDimension,NomSysteme,typePresta,ligne,Quantite,formule,cte1,DateModif) values (10,'TCFV','MATIERE',15,2,null,null,now());
</v>
      </c>
      <c r="CK31" t="str">
        <f t="shared" si="11"/>
        <v xml:space="preserve">INSERT INTO SC_SystemeProduits(RefDimension,NomSysteme,typePresta,ligne,Quantite,formule,cte1,DateModif) values (11,'TCFV','MATIERE',15,2,null,null,now());
</v>
      </c>
      <c r="CN31" t="str">
        <f t="shared" si="12"/>
        <v xml:space="preserve">INSERT INTO SC_SystemeProduits(RefDimension,NomSysteme,typePresta,ligne,Quantite,formule,cte1,DateModif) values (12,'TCFV','MATIERE',15,2,null,null,now());
</v>
      </c>
      <c r="CQ31" t="str">
        <f t="shared" si="13"/>
        <v xml:space="preserve">INSERT INTO SC_SystemeProduits(RefDimension,NomSysteme,typePresta,ligne,Quantite,formule,cte1,DateModif) values (13,'TCFV','MATIERE',15,2,null,null,now());
</v>
      </c>
      <c r="CT31" t="str">
        <f t="shared" si="14"/>
        <v xml:space="preserve">INSERT INTO SC_SystemeProduits(RefDimension,NomSysteme,typePresta,ligne,Quantite,formule,cte1,DateModif) values (14,'TCFV','MATIERE',15,2,null,null,now());
</v>
      </c>
      <c r="CW31" t="str">
        <f t="shared" si="15"/>
        <v xml:space="preserve">INSERT INTO SC_SystemeProduits(RefDimension,NomSysteme,typePresta,ligne,Quantite,formule,cte1,DateModif) values (15,'TCFV','MATIERE',15,2,null,null,now());
</v>
      </c>
      <c r="CZ31" t="str">
        <f t="shared" si="16"/>
        <v xml:space="preserve">INSERT INTO SC_SystemeProduits(RefDimension,NomSysteme,typePresta,ligne,Quantite,formule,cte1,DateModif) values (16,'TCFV','MATIERE',15,2,null,null,now());
</v>
      </c>
      <c r="DC31" t="str">
        <f t="shared" si="17"/>
        <v xml:space="preserve">INSERT INTO SC_SystemeProduits(RefDimension,NomSysteme,typePresta,ligne,Quantite,formule,cte1,DateModif) values (17,'TCFV','MATIERE',15,2,null,null,now());
</v>
      </c>
      <c r="DF31" t="str">
        <f t="shared" si="18"/>
        <v xml:space="preserve">INSERT INTO SC_SystemeProduits(RefDimension,NomSysteme,typePresta,ligne,Quantite,formule,cte1,DateModif) values (18,'TCFV','MATIERE',15,2,null,null,now());
</v>
      </c>
    </row>
    <row r="32" spans="1:110" x14ac:dyDescent="0.3">
      <c r="A32" s="12">
        <f>VLOOKUP($C32,[1]MATIERES!$A$2:$K$379,11,0)</f>
        <v>168</v>
      </c>
      <c r="B32" t="s">
        <v>327</v>
      </c>
      <c r="C32" t="s">
        <v>314</v>
      </c>
      <c r="D32" t="s">
        <v>8</v>
      </c>
      <c r="E32">
        <v>1.6</v>
      </c>
      <c r="F32" s="14" t="s">
        <v>862</v>
      </c>
      <c r="G32" s="14" t="s">
        <v>857</v>
      </c>
      <c r="H32">
        <v>1.6</v>
      </c>
      <c r="I32" s="14" t="s">
        <v>862</v>
      </c>
      <c r="J32" s="14" t="s">
        <v>857</v>
      </c>
      <c r="K32">
        <v>1.6</v>
      </c>
      <c r="L32" s="14" t="s">
        <v>862</v>
      </c>
      <c r="M32" s="14" t="s">
        <v>857</v>
      </c>
      <c r="N32">
        <v>1.6</v>
      </c>
      <c r="O32" s="14" t="s">
        <v>862</v>
      </c>
      <c r="P32" s="14" t="s">
        <v>857</v>
      </c>
      <c r="Q32">
        <v>1.6</v>
      </c>
      <c r="R32" s="14" t="s">
        <v>862</v>
      </c>
      <c r="S32" s="14" t="s">
        <v>857</v>
      </c>
      <c r="T32">
        <v>1.6</v>
      </c>
      <c r="U32" s="14" t="s">
        <v>862</v>
      </c>
      <c r="V32" s="14" t="s">
        <v>857</v>
      </c>
      <c r="W32">
        <v>1.6</v>
      </c>
      <c r="X32" s="14" t="s">
        <v>862</v>
      </c>
      <c r="Y32" s="14" t="s">
        <v>857</v>
      </c>
      <c r="Z32">
        <v>1.6</v>
      </c>
      <c r="AA32" s="14" t="s">
        <v>862</v>
      </c>
      <c r="AB32" s="14" t="s">
        <v>857</v>
      </c>
      <c r="AC32">
        <v>1.6</v>
      </c>
      <c r="AD32" s="14" t="s">
        <v>862</v>
      </c>
      <c r="AE32" s="14" t="s">
        <v>857</v>
      </c>
      <c r="AF32">
        <v>1.6</v>
      </c>
      <c r="AG32" s="14" t="s">
        <v>862</v>
      </c>
      <c r="AH32" s="14" t="s">
        <v>857</v>
      </c>
      <c r="AI32">
        <v>1.6</v>
      </c>
      <c r="AJ32" s="14" t="s">
        <v>862</v>
      </c>
      <c r="AK32" s="14" t="s">
        <v>857</v>
      </c>
      <c r="AL32">
        <v>1.6</v>
      </c>
      <c r="AM32" s="14" t="s">
        <v>862</v>
      </c>
      <c r="AN32" s="14" t="s">
        <v>857</v>
      </c>
      <c r="AO32">
        <v>1.6</v>
      </c>
      <c r="AP32" s="14" t="s">
        <v>862</v>
      </c>
      <c r="AQ32" s="14" t="s">
        <v>857</v>
      </c>
      <c r="AR32">
        <v>1.6</v>
      </c>
      <c r="AS32" s="14" t="s">
        <v>862</v>
      </c>
      <c r="AT32" s="14" t="s">
        <v>857</v>
      </c>
      <c r="AU32">
        <v>1.6</v>
      </c>
      <c r="AV32" s="14" t="s">
        <v>862</v>
      </c>
      <c r="AW32" s="14" t="s">
        <v>857</v>
      </c>
      <c r="AX32">
        <v>1.6</v>
      </c>
      <c r="AY32" s="14" t="s">
        <v>862</v>
      </c>
      <c r="AZ32" s="14" t="s">
        <v>857</v>
      </c>
      <c r="BA32">
        <v>1.6</v>
      </c>
      <c r="BB32" s="14" t="s">
        <v>862</v>
      </c>
      <c r="BC32" s="14" t="s">
        <v>857</v>
      </c>
      <c r="BD32">
        <v>1.6</v>
      </c>
      <c r="BE32" s="14" t="s">
        <v>862</v>
      </c>
      <c r="BF32" s="14" t="s">
        <v>857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3">
      <c r="A33" s="12"/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3"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3"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3">
      <c r="A36" s="12">
        <f>VLOOKUP($C36,[1]ATELIER!$A$2:$K$291,11,0)</f>
        <v>33</v>
      </c>
      <c r="B36" t="s">
        <v>330</v>
      </c>
      <c r="C36" t="s">
        <v>75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3">
      <c r="A37" s="12">
        <f>VLOOKUP($C37,[1]ATELIER!$A$2:$K$291,11,0)</f>
        <v>36</v>
      </c>
      <c r="B37" t="s">
        <v>330</v>
      </c>
      <c r="C37" t="s">
        <v>316</v>
      </c>
      <c r="D37" t="s">
        <v>23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3">
      <c r="A38" s="12">
        <f>VLOOKUP($C38,[1]ATELIER!$A$2:$K$291,11,0)</f>
        <v>9</v>
      </c>
      <c r="B38" t="s">
        <v>330</v>
      </c>
      <c r="C38" t="s">
        <v>25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3"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3">
      <c r="A40" s="12">
        <f>VLOOKUP($C40,[1]CHANTIER!$A$2:$K$291,11,0)</f>
        <v>61</v>
      </c>
      <c r="B40" t="s">
        <v>331</v>
      </c>
      <c r="C40" t="s">
        <v>205</v>
      </c>
      <c r="D40" t="s">
        <v>8</v>
      </c>
      <c r="E40">
        <v>24</v>
      </c>
      <c r="F40" s="14" t="s">
        <v>903</v>
      </c>
      <c r="G40" s="14" t="s">
        <v>904</v>
      </c>
      <c r="H40">
        <v>36</v>
      </c>
      <c r="I40" s="14" t="s">
        <v>903</v>
      </c>
      <c r="J40" s="14" t="s">
        <v>904</v>
      </c>
      <c r="K40">
        <v>48</v>
      </c>
      <c r="L40" s="14" t="s">
        <v>903</v>
      </c>
      <c r="M40" s="14" t="s">
        <v>904</v>
      </c>
      <c r="N40">
        <v>60</v>
      </c>
      <c r="O40" s="14" t="s">
        <v>903</v>
      </c>
      <c r="P40" s="14" t="s">
        <v>904</v>
      </c>
      <c r="Q40">
        <v>72</v>
      </c>
      <c r="R40" s="14" t="s">
        <v>903</v>
      </c>
      <c r="S40" s="14" t="s">
        <v>904</v>
      </c>
      <c r="T40">
        <v>84</v>
      </c>
      <c r="U40" s="14" t="s">
        <v>903</v>
      </c>
      <c r="V40" s="14" t="s">
        <v>904</v>
      </c>
      <c r="W40">
        <v>96</v>
      </c>
      <c r="X40" s="14" t="s">
        <v>903</v>
      </c>
      <c r="Y40" s="14" t="s">
        <v>904</v>
      </c>
      <c r="Z40">
        <v>108</v>
      </c>
      <c r="AA40" s="14" t="s">
        <v>903</v>
      </c>
      <c r="AB40" s="14" t="s">
        <v>904</v>
      </c>
      <c r="AC40">
        <v>120</v>
      </c>
      <c r="AD40" s="14" t="s">
        <v>903</v>
      </c>
      <c r="AE40" s="14" t="s">
        <v>904</v>
      </c>
      <c r="AF40">
        <v>144</v>
      </c>
      <c r="AG40" s="14" t="s">
        <v>903</v>
      </c>
      <c r="AH40" s="14" t="s">
        <v>904</v>
      </c>
      <c r="AI40">
        <v>144</v>
      </c>
      <c r="AJ40" s="14" t="s">
        <v>903</v>
      </c>
      <c r="AK40" s="14" t="s">
        <v>904</v>
      </c>
      <c r="AL40">
        <v>168</v>
      </c>
      <c r="AM40" s="14" t="s">
        <v>903</v>
      </c>
      <c r="AN40" s="14" t="s">
        <v>904</v>
      </c>
      <c r="AO40">
        <v>168</v>
      </c>
      <c r="AP40" s="14" t="s">
        <v>903</v>
      </c>
      <c r="AQ40" s="14" t="s">
        <v>904</v>
      </c>
      <c r="AR40">
        <v>168</v>
      </c>
      <c r="AS40" s="14" t="s">
        <v>903</v>
      </c>
      <c r="AT40" s="14" t="s">
        <v>904</v>
      </c>
      <c r="AU40">
        <v>216</v>
      </c>
      <c r="AV40" s="14" t="s">
        <v>903</v>
      </c>
      <c r="AW40" s="14" t="s">
        <v>904</v>
      </c>
      <c r="AX40">
        <v>216</v>
      </c>
      <c r="AY40" s="14" t="s">
        <v>903</v>
      </c>
      <c r="AZ40" s="14" t="s">
        <v>904</v>
      </c>
      <c r="BA40">
        <v>240</v>
      </c>
      <c r="BB40" s="14" t="s">
        <v>903</v>
      </c>
      <c r="BC40" s="14" t="s">
        <v>904</v>
      </c>
      <c r="BD40">
        <v>240</v>
      </c>
      <c r="BE40" s="14" t="s">
        <v>903</v>
      </c>
      <c r="BF40" s="14" t="s">
        <v>904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3">
      <c r="A41" s="12">
        <f>VLOOKUP($C41,[1]CHANTIER!$A$2:$K$291,11,0)</f>
        <v>65</v>
      </c>
      <c r="B41" t="s">
        <v>331</v>
      </c>
      <c r="C41" t="s">
        <v>211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3">
      <c r="A42" s="12">
        <f>VLOOKUP($C42,[1]CHANTIER!$A$2:$K$291,11,0)</f>
        <v>70</v>
      </c>
      <c r="B42" t="s">
        <v>331</v>
      </c>
      <c r="C42" t="s">
        <v>221</v>
      </c>
      <c r="D42" t="s">
        <v>120</v>
      </c>
      <c r="E42">
        <v>4</v>
      </c>
      <c r="F42" s="14" t="s">
        <v>862</v>
      </c>
      <c r="G42" s="14" t="s">
        <v>904</v>
      </c>
      <c r="H42">
        <v>6</v>
      </c>
      <c r="I42" s="14" t="s">
        <v>862</v>
      </c>
      <c r="J42" s="14" t="s">
        <v>904</v>
      </c>
      <c r="K42">
        <v>8</v>
      </c>
      <c r="L42" s="14" t="s">
        <v>862</v>
      </c>
      <c r="M42" s="14" t="s">
        <v>904</v>
      </c>
      <c r="N42">
        <v>10</v>
      </c>
      <c r="O42" s="14" t="s">
        <v>862</v>
      </c>
      <c r="P42" s="14" t="s">
        <v>904</v>
      </c>
      <c r="Q42">
        <v>12</v>
      </c>
      <c r="R42" s="14" t="s">
        <v>862</v>
      </c>
      <c r="S42" s="14" t="s">
        <v>904</v>
      </c>
      <c r="T42">
        <v>14</v>
      </c>
      <c r="U42" s="14" t="s">
        <v>862</v>
      </c>
      <c r="V42" s="14" t="s">
        <v>904</v>
      </c>
      <c r="W42">
        <v>16</v>
      </c>
      <c r="X42" s="14" t="s">
        <v>862</v>
      </c>
      <c r="Y42" s="14" t="s">
        <v>904</v>
      </c>
      <c r="Z42">
        <v>18</v>
      </c>
      <c r="AA42" s="14" t="s">
        <v>862</v>
      </c>
      <c r="AB42" s="14" t="s">
        <v>904</v>
      </c>
      <c r="AC42">
        <v>20</v>
      </c>
      <c r="AD42" s="14" t="s">
        <v>862</v>
      </c>
      <c r="AE42" s="14" t="s">
        <v>904</v>
      </c>
      <c r="AF42">
        <v>24</v>
      </c>
      <c r="AG42" s="14" t="s">
        <v>862</v>
      </c>
      <c r="AH42" s="14" t="s">
        <v>904</v>
      </c>
      <c r="AI42">
        <v>24</v>
      </c>
      <c r="AJ42" s="14" t="s">
        <v>862</v>
      </c>
      <c r="AK42" s="14" t="s">
        <v>904</v>
      </c>
      <c r="AL42">
        <v>28</v>
      </c>
      <c r="AM42" s="14" t="s">
        <v>862</v>
      </c>
      <c r="AN42" s="14" t="s">
        <v>904</v>
      </c>
      <c r="AO42">
        <v>28</v>
      </c>
      <c r="AP42" s="14" t="s">
        <v>862</v>
      </c>
      <c r="AQ42" s="14" t="s">
        <v>904</v>
      </c>
      <c r="AR42">
        <v>32</v>
      </c>
      <c r="AS42" s="14" t="s">
        <v>862</v>
      </c>
      <c r="AT42" s="14" t="s">
        <v>904</v>
      </c>
      <c r="AU42">
        <v>36</v>
      </c>
      <c r="AV42" s="14" t="s">
        <v>862</v>
      </c>
      <c r="AW42" s="14" t="s">
        <v>904</v>
      </c>
      <c r="AX42">
        <v>36</v>
      </c>
      <c r="AY42" s="14" t="s">
        <v>862</v>
      </c>
      <c r="AZ42" s="14" t="s">
        <v>904</v>
      </c>
      <c r="BA42">
        <v>40</v>
      </c>
      <c r="BB42" s="14" t="s">
        <v>862</v>
      </c>
      <c r="BC42" s="14" t="s">
        <v>904</v>
      </c>
      <c r="BD42">
        <v>40</v>
      </c>
      <c r="BE42" s="14" t="s">
        <v>862</v>
      </c>
      <c r="BF42" s="14" t="s">
        <v>904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3">
      <c r="A43" s="12">
        <f>VLOOKUP($C43,[1]CHANTIER!$A$2:$K$291,11,0)</f>
        <v>71</v>
      </c>
      <c r="B43" t="s">
        <v>331</v>
      </c>
      <c r="C43" t="s">
        <v>222</v>
      </c>
      <c r="D43" t="s">
        <v>47</v>
      </c>
      <c r="E43">
        <v>1.6</v>
      </c>
      <c r="F43" s="14" t="s">
        <v>862</v>
      </c>
      <c r="G43" s="14" t="s">
        <v>857</v>
      </c>
      <c r="H43">
        <v>2</v>
      </c>
      <c r="I43" s="14" t="s">
        <v>862</v>
      </c>
      <c r="J43" s="14" t="s">
        <v>857</v>
      </c>
      <c r="K43">
        <v>2</v>
      </c>
      <c r="L43" s="14" t="s">
        <v>862</v>
      </c>
      <c r="M43" s="14" t="s">
        <v>857</v>
      </c>
      <c r="N43">
        <v>2.5</v>
      </c>
      <c r="O43" s="14" t="s">
        <v>862</v>
      </c>
      <c r="P43" s="14" t="s">
        <v>857</v>
      </c>
      <c r="Q43">
        <v>3</v>
      </c>
      <c r="R43" s="14" t="s">
        <v>862</v>
      </c>
      <c r="S43" s="14" t="s">
        <v>857</v>
      </c>
      <c r="T43">
        <v>3.5</v>
      </c>
      <c r="U43" s="14" t="s">
        <v>862</v>
      </c>
      <c r="V43" s="14" t="s">
        <v>857</v>
      </c>
      <c r="W43">
        <v>4</v>
      </c>
      <c r="X43" s="14" t="s">
        <v>862</v>
      </c>
      <c r="Y43" s="14" t="s">
        <v>857</v>
      </c>
      <c r="Z43">
        <v>4</v>
      </c>
      <c r="AA43" s="14" t="s">
        <v>862</v>
      </c>
      <c r="AB43" s="14" t="s">
        <v>857</v>
      </c>
      <c r="AC43">
        <v>4</v>
      </c>
      <c r="AD43" s="14" t="s">
        <v>862</v>
      </c>
      <c r="AE43" s="14" t="s">
        <v>857</v>
      </c>
      <c r="AF43">
        <v>4</v>
      </c>
      <c r="AG43" s="14" t="s">
        <v>862</v>
      </c>
      <c r="AH43" s="14" t="s">
        <v>857</v>
      </c>
      <c r="AI43">
        <v>3</v>
      </c>
      <c r="AJ43" s="14" t="s">
        <v>862</v>
      </c>
      <c r="AK43" s="14" t="s">
        <v>857</v>
      </c>
      <c r="AL43">
        <v>3.5</v>
      </c>
      <c r="AM43" s="14" t="s">
        <v>862</v>
      </c>
      <c r="AN43" s="14" t="s">
        <v>857</v>
      </c>
      <c r="AO43">
        <v>4</v>
      </c>
      <c r="AP43" s="14" t="s">
        <v>862</v>
      </c>
      <c r="AQ43" s="14" t="s">
        <v>857</v>
      </c>
      <c r="AR43">
        <v>4</v>
      </c>
      <c r="AS43" s="14" t="s">
        <v>862</v>
      </c>
      <c r="AT43" s="14" t="s">
        <v>857</v>
      </c>
      <c r="AU43">
        <v>4.5</v>
      </c>
      <c r="AV43" s="14" t="s">
        <v>862</v>
      </c>
      <c r="AW43" s="14" t="s">
        <v>857</v>
      </c>
      <c r="AX43">
        <v>4</v>
      </c>
      <c r="AY43" s="14" t="s">
        <v>862</v>
      </c>
      <c r="AZ43" s="14" t="s">
        <v>857</v>
      </c>
      <c r="BA43">
        <v>4</v>
      </c>
      <c r="BB43" s="14" t="s">
        <v>862</v>
      </c>
      <c r="BC43" s="14" t="s">
        <v>857</v>
      </c>
      <c r="BD43">
        <v>5</v>
      </c>
      <c r="BE43" s="14" t="s">
        <v>862</v>
      </c>
      <c r="BF43" s="14" t="s">
        <v>857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3">
      <c r="A44" s="12">
        <f>VLOOKUP($C44,[1]CHANTIER!$A$2:$K$291,11,0)</f>
        <v>72</v>
      </c>
      <c r="B44" t="s">
        <v>331</v>
      </c>
      <c r="C44" t="s">
        <v>224</v>
      </c>
      <c r="D44" t="s">
        <v>183</v>
      </c>
      <c r="E44">
        <v>5.8555555555555552</v>
      </c>
      <c r="F44" s="14" t="s">
        <v>908</v>
      </c>
      <c r="G44" s="14" t="s">
        <v>904</v>
      </c>
      <c r="H44">
        <v>7.2555555555555555</v>
      </c>
      <c r="I44" s="14" t="s">
        <v>908</v>
      </c>
      <c r="J44" s="14" t="s">
        <v>904</v>
      </c>
      <c r="K44">
        <v>8.655555555555555</v>
      </c>
      <c r="L44" s="14" t="s">
        <v>908</v>
      </c>
      <c r="M44" s="14" t="s">
        <v>904</v>
      </c>
      <c r="N44">
        <v>10.055555555555555</v>
      </c>
      <c r="O44" s="14" t="s">
        <v>908</v>
      </c>
      <c r="P44" s="14" t="s">
        <v>904</v>
      </c>
      <c r="Q44">
        <v>11.455555555555556</v>
      </c>
      <c r="R44" s="14" t="s">
        <v>908</v>
      </c>
      <c r="S44" s="14" t="s">
        <v>904</v>
      </c>
      <c r="T44">
        <v>12.855555555555554</v>
      </c>
      <c r="U44" s="14" t="s">
        <v>908</v>
      </c>
      <c r="V44" s="14" t="s">
        <v>904</v>
      </c>
      <c r="W44">
        <v>14.255555555555556</v>
      </c>
      <c r="X44" s="14" t="s">
        <v>908</v>
      </c>
      <c r="Y44" s="14" t="s">
        <v>904</v>
      </c>
      <c r="Z44">
        <v>15.655555555555555</v>
      </c>
      <c r="AA44" s="14" t="s">
        <v>908</v>
      </c>
      <c r="AB44" s="14" t="s">
        <v>904</v>
      </c>
      <c r="AC44">
        <v>17.055555555555554</v>
      </c>
      <c r="AD44" s="14" t="s">
        <v>908</v>
      </c>
      <c r="AE44" s="14" t="s">
        <v>904</v>
      </c>
      <c r="AF44">
        <v>19.855555555555558</v>
      </c>
      <c r="AG44" s="14" t="s">
        <v>908</v>
      </c>
      <c r="AH44" s="14" t="s">
        <v>904</v>
      </c>
      <c r="AI44">
        <v>19.855555555555558</v>
      </c>
      <c r="AJ44" s="14" t="s">
        <v>908</v>
      </c>
      <c r="AK44" s="14" t="s">
        <v>904</v>
      </c>
      <c r="AL44">
        <v>22.655555555555555</v>
      </c>
      <c r="AM44" s="14" t="s">
        <v>908</v>
      </c>
      <c r="AN44" s="14" t="s">
        <v>904</v>
      </c>
      <c r="AO44">
        <v>22.655555555555555</v>
      </c>
      <c r="AP44" s="14" t="s">
        <v>908</v>
      </c>
      <c r="AQ44" s="14" t="s">
        <v>904</v>
      </c>
      <c r="AR44">
        <v>25.455555555555556</v>
      </c>
      <c r="AS44" s="14" t="s">
        <v>908</v>
      </c>
      <c r="AT44" s="14" t="s">
        <v>904</v>
      </c>
      <c r="AU44">
        <v>28.255555555555553</v>
      </c>
      <c r="AV44" s="14" t="s">
        <v>908</v>
      </c>
      <c r="AW44" s="14" t="s">
        <v>904</v>
      </c>
      <c r="AX44">
        <v>28.255555555555553</v>
      </c>
      <c r="AY44" s="14" t="s">
        <v>908</v>
      </c>
      <c r="AZ44" s="14" t="s">
        <v>904</v>
      </c>
      <c r="BA44">
        <v>31.055555555555554</v>
      </c>
      <c r="BB44" s="14" t="s">
        <v>908</v>
      </c>
      <c r="BC44" s="14" t="s">
        <v>904</v>
      </c>
      <c r="BD44">
        <v>31.055555555555554</v>
      </c>
      <c r="BE44" s="14" t="s">
        <v>908</v>
      </c>
      <c r="BF44" s="14" t="s">
        <v>904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3">
      <c r="A45" s="12">
        <f>VLOOKUP($C45,[1]CHANTIER!$A$2:$K$291,11,0)</f>
        <v>74</v>
      </c>
      <c r="B45" t="s">
        <v>331</v>
      </c>
      <c r="C45" t="s">
        <v>227</v>
      </c>
      <c r="D45" t="s">
        <v>23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3">
      <c r="A46" s="12">
        <f>VLOOKUP($C46,[1]CHANTIER!$A$2:$K$291,11,0)</f>
        <v>68</v>
      </c>
      <c r="B46" t="s">
        <v>331</v>
      </c>
      <c r="C46" t="s">
        <v>217</v>
      </c>
      <c r="D46" t="s">
        <v>120</v>
      </c>
      <c r="E46">
        <v>4</v>
      </c>
      <c r="F46" s="14" t="s">
        <v>862</v>
      </c>
      <c r="G46" s="14" t="s">
        <v>904</v>
      </c>
      <c r="H46">
        <v>6</v>
      </c>
      <c r="I46" s="14" t="s">
        <v>862</v>
      </c>
      <c r="J46" s="14" t="s">
        <v>904</v>
      </c>
      <c r="K46">
        <v>8</v>
      </c>
      <c r="L46" s="14" t="s">
        <v>862</v>
      </c>
      <c r="M46" s="14" t="s">
        <v>904</v>
      </c>
      <c r="N46">
        <v>10</v>
      </c>
      <c r="O46" s="14" t="s">
        <v>862</v>
      </c>
      <c r="P46" s="14" t="s">
        <v>904</v>
      </c>
      <c r="Q46">
        <v>12</v>
      </c>
      <c r="R46" s="14" t="s">
        <v>862</v>
      </c>
      <c r="S46" s="14" t="s">
        <v>904</v>
      </c>
      <c r="T46">
        <v>14</v>
      </c>
      <c r="U46" s="14" t="s">
        <v>862</v>
      </c>
      <c r="V46" s="14" t="s">
        <v>904</v>
      </c>
      <c r="W46">
        <v>16</v>
      </c>
      <c r="X46" s="14" t="s">
        <v>862</v>
      </c>
      <c r="Y46" s="14" t="s">
        <v>904</v>
      </c>
      <c r="Z46">
        <v>18</v>
      </c>
      <c r="AA46" s="14" t="s">
        <v>862</v>
      </c>
      <c r="AB46" s="14" t="s">
        <v>904</v>
      </c>
      <c r="AC46">
        <v>20</v>
      </c>
      <c r="AD46" s="14" t="s">
        <v>862</v>
      </c>
      <c r="AE46" s="14" t="s">
        <v>904</v>
      </c>
      <c r="AF46">
        <v>24</v>
      </c>
      <c r="AG46" s="14" t="s">
        <v>862</v>
      </c>
      <c r="AH46" s="14" t="s">
        <v>904</v>
      </c>
      <c r="AI46">
        <v>24</v>
      </c>
      <c r="AJ46" s="14" t="s">
        <v>862</v>
      </c>
      <c r="AK46" s="14" t="s">
        <v>904</v>
      </c>
      <c r="AL46">
        <v>28</v>
      </c>
      <c r="AM46" s="14" t="s">
        <v>862</v>
      </c>
      <c r="AN46" s="14" t="s">
        <v>904</v>
      </c>
      <c r="AO46">
        <v>28</v>
      </c>
      <c r="AP46" s="14" t="s">
        <v>862</v>
      </c>
      <c r="AQ46" s="14" t="s">
        <v>904</v>
      </c>
      <c r="AR46">
        <v>32</v>
      </c>
      <c r="AS46" s="14" t="s">
        <v>862</v>
      </c>
      <c r="AT46" s="14" t="s">
        <v>904</v>
      </c>
      <c r="AU46">
        <v>36</v>
      </c>
      <c r="AV46" s="14" t="s">
        <v>862</v>
      </c>
      <c r="AW46" s="14" t="s">
        <v>904</v>
      </c>
      <c r="AX46">
        <v>36</v>
      </c>
      <c r="AY46" s="14" t="s">
        <v>862</v>
      </c>
      <c r="AZ46" s="14" t="s">
        <v>904</v>
      </c>
      <c r="BA46">
        <v>40</v>
      </c>
      <c r="BB46" s="14" t="s">
        <v>862</v>
      </c>
      <c r="BC46" s="14" t="s">
        <v>904</v>
      </c>
      <c r="BD46">
        <v>40</v>
      </c>
      <c r="BE46" s="14" t="s">
        <v>862</v>
      </c>
      <c r="BF46" s="14" t="s">
        <v>904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3">
      <c r="A47" s="12">
        <f>VLOOKUP($C47,[1]CHANTIER!$A$2:$K$291,11,0)</f>
        <v>67</v>
      </c>
      <c r="B47" t="s">
        <v>331</v>
      </c>
      <c r="C47" t="s">
        <v>215</v>
      </c>
      <c r="D47" t="s">
        <v>120</v>
      </c>
      <c r="E47">
        <v>4</v>
      </c>
      <c r="F47" s="14" t="s">
        <v>862</v>
      </c>
      <c r="G47" s="14" t="s">
        <v>904</v>
      </c>
      <c r="H47">
        <v>6</v>
      </c>
      <c r="I47" s="14" t="s">
        <v>862</v>
      </c>
      <c r="J47" s="14" t="s">
        <v>904</v>
      </c>
      <c r="K47">
        <v>8</v>
      </c>
      <c r="L47" s="14" t="s">
        <v>862</v>
      </c>
      <c r="M47" s="14" t="s">
        <v>904</v>
      </c>
      <c r="N47">
        <v>10</v>
      </c>
      <c r="O47" s="14" t="s">
        <v>862</v>
      </c>
      <c r="P47" s="14" t="s">
        <v>904</v>
      </c>
      <c r="Q47">
        <v>12</v>
      </c>
      <c r="R47" s="14" t="s">
        <v>862</v>
      </c>
      <c r="S47" s="14" t="s">
        <v>904</v>
      </c>
      <c r="T47">
        <v>14</v>
      </c>
      <c r="U47" s="14" t="s">
        <v>862</v>
      </c>
      <c r="V47" s="14" t="s">
        <v>904</v>
      </c>
      <c r="W47">
        <v>16</v>
      </c>
      <c r="X47" s="14" t="s">
        <v>862</v>
      </c>
      <c r="Y47" s="14" t="s">
        <v>904</v>
      </c>
      <c r="Z47">
        <v>18</v>
      </c>
      <c r="AA47" s="14" t="s">
        <v>862</v>
      </c>
      <c r="AB47" s="14" t="s">
        <v>904</v>
      </c>
      <c r="AC47">
        <v>20</v>
      </c>
      <c r="AD47" s="14" t="s">
        <v>862</v>
      </c>
      <c r="AE47" s="14" t="s">
        <v>904</v>
      </c>
      <c r="AF47">
        <v>24</v>
      </c>
      <c r="AG47" s="14" t="s">
        <v>862</v>
      </c>
      <c r="AH47" s="14" t="s">
        <v>904</v>
      </c>
      <c r="AI47">
        <v>24</v>
      </c>
      <c r="AJ47" s="14" t="s">
        <v>862</v>
      </c>
      <c r="AK47" s="14" t="s">
        <v>904</v>
      </c>
      <c r="AL47">
        <v>28</v>
      </c>
      <c r="AM47" s="14" t="s">
        <v>862</v>
      </c>
      <c r="AN47" s="14" t="s">
        <v>904</v>
      </c>
      <c r="AO47">
        <v>28</v>
      </c>
      <c r="AP47" s="14" t="s">
        <v>862</v>
      </c>
      <c r="AQ47" s="14" t="s">
        <v>904</v>
      </c>
      <c r="AR47">
        <v>32</v>
      </c>
      <c r="AS47" s="14" t="s">
        <v>862</v>
      </c>
      <c r="AT47" s="14" t="s">
        <v>904</v>
      </c>
      <c r="AU47">
        <v>36</v>
      </c>
      <c r="AV47" s="14" t="s">
        <v>862</v>
      </c>
      <c r="AW47" s="14" t="s">
        <v>904</v>
      </c>
      <c r="AX47">
        <v>36</v>
      </c>
      <c r="AY47" s="14" t="s">
        <v>862</v>
      </c>
      <c r="AZ47" s="14" t="s">
        <v>904</v>
      </c>
      <c r="BA47">
        <v>40</v>
      </c>
      <c r="BB47" s="14" t="s">
        <v>862</v>
      </c>
      <c r="BC47" s="14" t="s">
        <v>904</v>
      </c>
      <c r="BD47">
        <v>40</v>
      </c>
      <c r="BE47" s="14" t="s">
        <v>862</v>
      </c>
      <c r="BF47" s="14" t="s">
        <v>904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3">
      <c r="A48" s="12">
        <f>VLOOKUP($C48,[1]CHANTIER!$A$2:$K$291,11,0)</f>
        <v>66</v>
      </c>
      <c r="B48" t="s">
        <v>331</v>
      </c>
      <c r="C48" t="s">
        <v>213</v>
      </c>
      <c r="D48" t="s">
        <v>47</v>
      </c>
      <c r="E48">
        <v>2.5</v>
      </c>
      <c r="F48" s="14" t="s">
        <v>862</v>
      </c>
      <c r="G48" s="14" t="s">
        <v>863</v>
      </c>
      <c r="H48">
        <v>3</v>
      </c>
      <c r="I48" s="14" t="s">
        <v>862</v>
      </c>
      <c r="J48" s="14" t="s">
        <v>863</v>
      </c>
      <c r="K48">
        <v>4</v>
      </c>
      <c r="L48" s="14" t="s">
        <v>862</v>
      </c>
      <c r="M48" s="14" t="s">
        <v>863</v>
      </c>
      <c r="N48">
        <v>4</v>
      </c>
      <c r="O48" s="14" t="s">
        <v>862</v>
      </c>
      <c r="P48" s="14" t="s">
        <v>863</v>
      </c>
      <c r="Q48">
        <v>4</v>
      </c>
      <c r="R48" s="14" t="s">
        <v>862</v>
      </c>
      <c r="S48" s="14" t="s">
        <v>863</v>
      </c>
      <c r="T48">
        <v>4</v>
      </c>
      <c r="U48" s="14" t="s">
        <v>862</v>
      </c>
      <c r="V48" s="14" t="s">
        <v>863</v>
      </c>
      <c r="W48">
        <v>4</v>
      </c>
      <c r="X48" s="14" t="s">
        <v>862</v>
      </c>
      <c r="Y48" s="14" t="s">
        <v>863</v>
      </c>
      <c r="Z48">
        <v>4.5</v>
      </c>
      <c r="AA48" s="14" t="s">
        <v>862</v>
      </c>
      <c r="AB48" s="14" t="s">
        <v>863</v>
      </c>
      <c r="AC48">
        <v>5</v>
      </c>
      <c r="AD48" s="14" t="s">
        <v>862</v>
      </c>
      <c r="AE48" s="14" t="s">
        <v>863</v>
      </c>
      <c r="AF48">
        <v>6</v>
      </c>
      <c r="AG48" s="14" t="s">
        <v>862</v>
      </c>
      <c r="AH48" s="14" t="s">
        <v>863</v>
      </c>
      <c r="AI48">
        <v>8</v>
      </c>
      <c r="AJ48" s="14" t="s">
        <v>862</v>
      </c>
      <c r="AK48" s="14" t="s">
        <v>863</v>
      </c>
      <c r="AL48">
        <v>8</v>
      </c>
      <c r="AM48" s="14" t="s">
        <v>862</v>
      </c>
      <c r="AN48" s="14" t="s">
        <v>863</v>
      </c>
      <c r="AO48">
        <v>7</v>
      </c>
      <c r="AP48" s="14" t="s">
        <v>862</v>
      </c>
      <c r="AQ48" s="14" t="s">
        <v>863</v>
      </c>
      <c r="AR48">
        <v>8</v>
      </c>
      <c r="AS48" s="14" t="s">
        <v>862</v>
      </c>
      <c r="AT48" s="14" t="s">
        <v>863</v>
      </c>
      <c r="AU48">
        <v>8</v>
      </c>
      <c r="AV48" s="14" t="s">
        <v>862</v>
      </c>
      <c r="AW48" s="14" t="s">
        <v>863</v>
      </c>
      <c r="AX48">
        <v>9</v>
      </c>
      <c r="AY48" s="14" t="s">
        <v>862</v>
      </c>
      <c r="AZ48" s="14" t="s">
        <v>863</v>
      </c>
      <c r="BA48">
        <v>10</v>
      </c>
      <c r="BB48" s="14" t="s">
        <v>862</v>
      </c>
      <c r="BC48" s="14" t="s">
        <v>863</v>
      </c>
      <c r="BD48">
        <v>8</v>
      </c>
      <c r="BE48" s="14" t="s">
        <v>862</v>
      </c>
      <c r="BF48" s="14" t="s">
        <v>863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3">
      <c r="A49" s="12">
        <f>VLOOKUP($C49,[1]CHANTIER!$A$2:$K$291,11,0)</f>
        <v>73</v>
      </c>
      <c r="B49" t="s">
        <v>331</v>
      </c>
      <c r="C49" t="s">
        <v>226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3"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3"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3">
      <c r="A52" s="12">
        <f>VLOOKUP($C52,[1]MINIPELLE!$A$2:$K$291,11,0)</f>
        <v>12</v>
      </c>
      <c r="B52" t="s">
        <v>332</v>
      </c>
      <c r="C52" t="s">
        <v>217</v>
      </c>
      <c r="D52" t="s">
        <v>120</v>
      </c>
      <c r="E52">
        <v>4</v>
      </c>
      <c r="F52" s="14" t="s">
        <v>862</v>
      </c>
      <c r="G52" s="14" t="s">
        <v>904</v>
      </c>
      <c r="H52">
        <v>6</v>
      </c>
      <c r="I52" s="14" t="s">
        <v>862</v>
      </c>
      <c r="J52" s="14" t="s">
        <v>904</v>
      </c>
      <c r="K52">
        <v>8</v>
      </c>
      <c r="L52" s="14" t="s">
        <v>862</v>
      </c>
      <c r="M52" s="14" t="s">
        <v>904</v>
      </c>
      <c r="N52">
        <v>10</v>
      </c>
      <c r="O52" s="14" t="s">
        <v>862</v>
      </c>
      <c r="P52" s="14" t="s">
        <v>904</v>
      </c>
      <c r="Q52">
        <v>12</v>
      </c>
      <c r="R52" s="14" t="s">
        <v>862</v>
      </c>
      <c r="S52" s="14" t="s">
        <v>904</v>
      </c>
      <c r="T52">
        <v>14</v>
      </c>
      <c r="U52" s="14" t="s">
        <v>862</v>
      </c>
      <c r="V52" s="14" t="s">
        <v>904</v>
      </c>
      <c r="W52">
        <v>16</v>
      </c>
      <c r="X52" s="14" t="s">
        <v>862</v>
      </c>
      <c r="Y52" s="14" t="s">
        <v>904</v>
      </c>
      <c r="Z52">
        <v>18</v>
      </c>
      <c r="AA52" s="14" t="s">
        <v>862</v>
      </c>
      <c r="AB52" s="14" t="s">
        <v>904</v>
      </c>
      <c r="AC52">
        <v>20</v>
      </c>
      <c r="AD52" s="14" t="s">
        <v>862</v>
      </c>
      <c r="AE52" s="14" t="s">
        <v>904</v>
      </c>
      <c r="AF52">
        <v>24</v>
      </c>
      <c r="AG52" s="14" t="s">
        <v>862</v>
      </c>
      <c r="AH52" s="14" t="s">
        <v>904</v>
      </c>
      <c r="AI52">
        <v>24</v>
      </c>
      <c r="AJ52" s="14" t="s">
        <v>862</v>
      </c>
      <c r="AK52" s="14" t="s">
        <v>904</v>
      </c>
      <c r="AL52">
        <v>28</v>
      </c>
      <c r="AM52" s="14" t="s">
        <v>862</v>
      </c>
      <c r="AN52" s="14" t="s">
        <v>904</v>
      </c>
      <c r="AO52">
        <v>28</v>
      </c>
      <c r="AP52" s="14" t="s">
        <v>862</v>
      </c>
      <c r="AQ52" s="14" t="s">
        <v>904</v>
      </c>
      <c r="AR52">
        <v>32</v>
      </c>
      <c r="AS52" s="14" t="s">
        <v>862</v>
      </c>
      <c r="AT52" s="14" t="s">
        <v>904</v>
      </c>
      <c r="AU52">
        <v>36</v>
      </c>
      <c r="AV52" s="14" t="s">
        <v>862</v>
      </c>
      <c r="AW52" s="14" t="s">
        <v>904</v>
      </c>
      <c r="AX52">
        <v>36</v>
      </c>
      <c r="AY52" s="14" t="s">
        <v>862</v>
      </c>
      <c r="AZ52" s="14" t="s">
        <v>904</v>
      </c>
      <c r="BA52">
        <v>40</v>
      </c>
      <c r="BB52" s="14" t="s">
        <v>862</v>
      </c>
      <c r="BC52" s="14" t="s">
        <v>904</v>
      </c>
      <c r="BD52">
        <v>40</v>
      </c>
      <c r="BE52" s="14" t="s">
        <v>862</v>
      </c>
      <c r="BF52" s="14" t="s">
        <v>904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3">
      <c r="A53" s="12">
        <f>VLOOKUP($C53,[1]MINIPELLE!$A$2:$K$291,11,0)</f>
        <v>2</v>
      </c>
      <c r="B53" t="s">
        <v>332</v>
      </c>
      <c r="C53" t="s">
        <v>215</v>
      </c>
      <c r="D53" t="s">
        <v>120</v>
      </c>
      <c r="E53">
        <v>4</v>
      </c>
      <c r="F53" s="14" t="s">
        <v>862</v>
      </c>
      <c r="G53" s="14" t="s">
        <v>904</v>
      </c>
      <c r="H53">
        <v>6</v>
      </c>
      <c r="I53" s="14" t="s">
        <v>862</v>
      </c>
      <c r="J53" s="14" t="s">
        <v>904</v>
      </c>
      <c r="K53">
        <v>8</v>
      </c>
      <c r="L53" s="14" t="s">
        <v>862</v>
      </c>
      <c r="M53" s="14" t="s">
        <v>904</v>
      </c>
      <c r="N53">
        <v>10</v>
      </c>
      <c r="O53" s="14" t="s">
        <v>862</v>
      </c>
      <c r="P53" s="14" t="s">
        <v>904</v>
      </c>
      <c r="Q53">
        <v>12</v>
      </c>
      <c r="R53" s="14" t="s">
        <v>862</v>
      </c>
      <c r="S53" s="14" t="s">
        <v>904</v>
      </c>
      <c r="T53">
        <v>14</v>
      </c>
      <c r="U53" s="14" t="s">
        <v>862</v>
      </c>
      <c r="V53" s="14" t="s">
        <v>904</v>
      </c>
      <c r="W53">
        <v>16</v>
      </c>
      <c r="X53" s="14" t="s">
        <v>862</v>
      </c>
      <c r="Y53" s="14" t="s">
        <v>904</v>
      </c>
      <c r="Z53">
        <v>18</v>
      </c>
      <c r="AA53" s="14" t="s">
        <v>862</v>
      </c>
      <c r="AB53" s="14" t="s">
        <v>904</v>
      </c>
      <c r="AC53">
        <v>20</v>
      </c>
      <c r="AD53" s="14" t="s">
        <v>862</v>
      </c>
      <c r="AE53" s="14" t="s">
        <v>904</v>
      </c>
      <c r="AF53">
        <v>24</v>
      </c>
      <c r="AG53" s="14" t="s">
        <v>862</v>
      </c>
      <c r="AH53" s="14" t="s">
        <v>904</v>
      </c>
      <c r="AI53">
        <v>24</v>
      </c>
      <c r="AJ53" s="14" t="s">
        <v>862</v>
      </c>
      <c r="AK53" s="14" t="s">
        <v>904</v>
      </c>
      <c r="AL53">
        <v>28</v>
      </c>
      <c r="AM53" s="14" t="s">
        <v>862</v>
      </c>
      <c r="AN53" s="14" t="s">
        <v>904</v>
      </c>
      <c r="AO53">
        <v>28</v>
      </c>
      <c r="AP53" s="14" t="s">
        <v>862</v>
      </c>
      <c r="AQ53" s="14" t="s">
        <v>904</v>
      </c>
      <c r="AR53">
        <v>32</v>
      </c>
      <c r="AS53" s="14" t="s">
        <v>862</v>
      </c>
      <c r="AT53" s="14" t="s">
        <v>904</v>
      </c>
      <c r="AU53">
        <v>36</v>
      </c>
      <c r="AV53" s="14" t="s">
        <v>862</v>
      </c>
      <c r="AW53" s="14" t="s">
        <v>904</v>
      </c>
      <c r="AX53">
        <v>36</v>
      </c>
      <c r="AY53" s="14" t="s">
        <v>862</v>
      </c>
      <c r="AZ53" s="14" t="s">
        <v>904</v>
      </c>
      <c r="BA53">
        <v>40</v>
      </c>
      <c r="BB53" s="14" t="s">
        <v>862</v>
      </c>
      <c r="BC53" s="14" t="s">
        <v>904</v>
      </c>
      <c r="BD53">
        <v>40</v>
      </c>
      <c r="BE53" s="14" t="s">
        <v>862</v>
      </c>
      <c r="BF53" s="14" t="s">
        <v>904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3">
      <c r="A54" s="12">
        <f>VLOOKUP($C54,[1]MINIPELLE!$A$2:$K$291,11,0)</f>
        <v>3</v>
      </c>
      <c r="B54" t="s">
        <v>332</v>
      </c>
      <c r="C54" t="s">
        <v>238</v>
      </c>
      <c r="D54" t="s">
        <v>183</v>
      </c>
      <c r="E54">
        <v>2.4</v>
      </c>
      <c r="F54" s="14" t="s">
        <v>908</v>
      </c>
      <c r="G54" s="14" t="s">
        <v>904</v>
      </c>
      <c r="H54">
        <v>3.5999999999999996</v>
      </c>
      <c r="I54" s="14" t="s">
        <v>908</v>
      </c>
      <c r="J54" s="14" t="s">
        <v>904</v>
      </c>
      <c r="K54">
        <v>4.8</v>
      </c>
      <c r="L54" s="14" t="s">
        <v>908</v>
      </c>
      <c r="M54" s="14" t="s">
        <v>904</v>
      </c>
      <c r="N54">
        <v>6</v>
      </c>
      <c r="O54" s="14" t="s">
        <v>908</v>
      </c>
      <c r="P54" s="14" t="s">
        <v>904</v>
      </c>
      <c r="Q54">
        <v>7.1999999999999993</v>
      </c>
      <c r="R54" s="14" t="s">
        <v>908</v>
      </c>
      <c r="S54" s="14" t="s">
        <v>904</v>
      </c>
      <c r="T54">
        <v>8.4</v>
      </c>
      <c r="U54" s="14" t="s">
        <v>908</v>
      </c>
      <c r="V54" s="14" t="s">
        <v>904</v>
      </c>
      <c r="W54">
        <v>9.6</v>
      </c>
      <c r="X54" s="14" t="s">
        <v>908</v>
      </c>
      <c r="Y54" s="14" t="s">
        <v>904</v>
      </c>
      <c r="Z54">
        <v>10.799999999999999</v>
      </c>
      <c r="AA54" s="14" t="s">
        <v>908</v>
      </c>
      <c r="AB54" s="14" t="s">
        <v>904</v>
      </c>
      <c r="AC54">
        <v>12</v>
      </c>
      <c r="AD54" s="14" t="s">
        <v>908</v>
      </c>
      <c r="AE54" s="14" t="s">
        <v>904</v>
      </c>
      <c r="AF54">
        <v>14.399999999999999</v>
      </c>
      <c r="AG54" s="14" t="s">
        <v>908</v>
      </c>
      <c r="AH54" s="14" t="s">
        <v>904</v>
      </c>
      <c r="AI54">
        <v>14.399999999999999</v>
      </c>
      <c r="AJ54" s="14" t="s">
        <v>908</v>
      </c>
      <c r="AK54" s="14" t="s">
        <v>904</v>
      </c>
      <c r="AL54">
        <v>16.8</v>
      </c>
      <c r="AM54" s="14" t="s">
        <v>908</v>
      </c>
      <c r="AN54" s="14" t="s">
        <v>904</v>
      </c>
      <c r="AO54">
        <v>16.8</v>
      </c>
      <c r="AP54" s="14" t="s">
        <v>908</v>
      </c>
      <c r="AQ54" s="14" t="s">
        <v>904</v>
      </c>
      <c r="AR54">
        <v>19.2</v>
      </c>
      <c r="AS54" s="14" t="s">
        <v>908</v>
      </c>
      <c r="AT54" s="14" t="s">
        <v>904</v>
      </c>
      <c r="AU54">
        <v>21.599999999999998</v>
      </c>
      <c r="AV54" s="14" t="s">
        <v>908</v>
      </c>
      <c r="AW54" s="14" t="s">
        <v>904</v>
      </c>
      <c r="AX54">
        <v>21.599999999999998</v>
      </c>
      <c r="AY54" s="14" t="s">
        <v>908</v>
      </c>
      <c r="AZ54" s="14" t="s">
        <v>904</v>
      </c>
      <c r="BA54">
        <v>24</v>
      </c>
      <c r="BB54" s="14" t="s">
        <v>908</v>
      </c>
      <c r="BC54" s="14" t="s">
        <v>904</v>
      </c>
      <c r="BD54">
        <v>24</v>
      </c>
      <c r="BE54" s="14" t="s">
        <v>908</v>
      </c>
      <c r="BF54" s="14" t="s">
        <v>904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3">
      <c r="A55" s="12">
        <f>VLOOKUP($C55,[1]MINIPELLE!$A$2:$K$291,11,0)</f>
        <v>9</v>
      </c>
      <c r="B55" t="s">
        <v>332</v>
      </c>
      <c r="C55" t="s">
        <v>247</v>
      </c>
      <c r="D55" t="s">
        <v>47</v>
      </c>
      <c r="E55">
        <v>1.6</v>
      </c>
      <c r="F55" s="14" t="s">
        <v>862</v>
      </c>
      <c r="G55" s="14" t="s">
        <v>857</v>
      </c>
      <c r="H55">
        <v>2</v>
      </c>
      <c r="I55" s="14" t="s">
        <v>862</v>
      </c>
      <c r="J55" s="14" t="s">
        <v>857</v>
      </c>
      <c r="K55">
        <v>2</v>
      </c>
      <c r="L55" s="14" t="s">
        <v>862</v>
      </c>
      <c r="M55" s="14" t="s">
        <v>857</v>
      </c>
      <c r="N55">
        <v>2.5</v>
      </c>
      <c r="O55" s="14" t="s">
        <v>862</v>
      </c>
      <c r="P55" s="14" t="s">
        <v>857</v>
      </c>
      <c r="Q55">
        <v>3</v>
      </c>
      <c r="R55" s="14" t="s">
        <v>862</v>
      </c>
      <c r="S55" s="14" t="s">
        <v>857</v>
      </c>
      <c r="T55">
        <v>3.5</v>
      </c>
      <c r="U55" s="14" t="s">
        <v>862</v>
      </c>
      <c r="V55" s="14" t="s">
        <v>857</v>
      </c>
      <c r="W55">
        <v>4</v>
      </c>
      <c r="X55" s="14" t="s">
        <v>862</v>
      </c>
      <c r="Y55" s="14" t="s">
        <v>857</v>
      </c>
      <c r="Z55">
        <v>4</v>
      </c>
      <c r="AA55" s="14" t="s">
        <v>862</v>
      </c>
      <c r="AB55" s="14" t="s">
        <v>857</v>
      </c>
      <c r="AC55">
        <v>4</v>
      </c>
      <c r="AD55" s="14" t="s">
        <v>862</v>
      </c>
      <c r="AE55" s="14" t="s">
        <v>857</v>
      </c>
      <c r="AF55">
        <v>4</v>
      </c>
      <c r="AG55" s="14" t="s">
        <v>862</v>
      </c>
      <c r="AH55" s="14" t="s">
        <v>857</v>
      </c>
      <c r="AI55">
        <v>3</v>
      </c>
      <c r="AJ55" s="14" t="s">
        <v>862</v>
      </c>
      <c r="AK55" s="14" t="s">
        <v>857</v>
      </c>
      <c r="AL55">
        <v>3.5</v>
      </c>
      <c r="AM55" s="14" t="s">
        <v>862</v>
      </c>
      <c r="AN55" s="14" t="s">
        <v>857</v>
      </c>
      <c r="AO55">
        <v>4</v>
      </c>
      <c r="AP55" s="14" t="s">
        <v>862</v>
      </c>
      <c r="AQ55" s="14" t="s">
        <v>857</v>
      </c>
      <c r="AR55">
        <v>4</v>
      </c>
      <c r="AS55" s="14" t="s">
        <v>862</v>
      </c>
      <c r="AT55" s="14" t="s">
        <v>857</v>
      </c>
      <c r="AU55">
        <v>4.5</v>
      </c>
      <c r="AV55" s="14" t="s">
        <v>862</v>
      </c>
      <c r="AW55" s="14" t="s">
        <v>857</v>
      </c>
      <c r="AX55">
        <v>4</v>
      </c>
      <c r="AY55" s="14" t="s">
        <v>862</v>
      </c>
      <c r="AZ55" s="14" t="s">
        <v>857</v>
      </c>
      <c r="BA55">
        <v>4</v>
      </c>
      <c r="BB55" s="14" t="s">
        <v>862</v>
      </c>
      <c r="BC55" s="14" t="s">
        <v>857</v>
      </c>
      <c r="BD55">
        <v>5</v>
      </c>
      <c r="BE55" s="14" t="s">
        <v>862</v>
      </c>
      <c r="BF55" s="14" t="s">
        <v>857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5"/>
  <dimension ref="A1:AZ43"/>
  <sheetViews>
    <sheetView topLeftCell="X1" workbookViewId="0">
      <selection activeCell="AC10" sqref="AC10"/>
    </sheetView>
  </sheetViews>
  <sheetFormatPr baseColWidth="10" defaultRowHeight="14.4" x14ac:dyDescent="0.3"/>
  <cols>
    <col min="1" max="1" width="13.6640625" customWidth="1"/>
    <col min="3" max="3" width="34.44140625" bestFit="1" customWidth="1"/>
    <col min="5" max="5" width="13.6640625" customWidth="1"/>
    <col min="6" max="6" width="11.44140625" style="14" customWidth="1"/>
    <col min="7" max="7" width="13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0" width="4.33203125" customWidth="1"/>
  </cols>
  <sheetData>
    <row r="1" spans="1:52" x14ac:dyDescent="0.3">
      <c r="A1" t="s">
        <v>864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x14ac:dyDescent="0.3">
      <c r="A4" s="12">
        <f>VLOOKUP($C4,[1]MATIERES!$A$2:$K$379,11,0)</f>
        <v>50</v>
      </c>
      <c r="B4" t="s">
        <v>327</v>
      </c>
      <c r="C4" t="s">
        <v>334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12">
        <f>VLOOKUP($C5,[1]MATIERES!$A$2:$K$379,11,0)</f>
        <v>51</v>
      </c>
      <c r="B5" t="s">
        <v>327</v>
      </c>
      <c r="C5" t="s">
        <v>335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3">
      <c r="A6" s="12">
        <f>VLOOKUP($C6,[1]MATIERES!$A$2:$K$379,11,0)</f>
        <v>52</v>
      </c>
      <c r="B6" t="s">
        <v>327</v>
      </c>
      <c r="C6" t="s">
        <v>336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3">
      <c r="A7" s="12">
        <f>VLOOKUP($C7,[1]MATIERES!$A$2:$K$379,11,0)</f>
        <v>53</v>
      </c>
      <c r="B7" t="s">
        <v>327</v>
      </c>
      <c r="C7" t="s">
        <v>337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3">
      <c r="A8" s="12">
        <f>VLOOKUP($C8,[1]MATIERES!$A$2:$K$379,11,0)</f>
        <v>54</v>
      </c>
      <c r="B8" t="s">
        <v>327</v>
      </c>
      <c r="C8" t="s">
        <v>338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(10,'TCFVBAC','MATIERE',54,1,null,null,now());
</v>
      </c>
      <c r="AR8" t="str">
        <f t="shared" si="4"/>
        <v xml:space="preserve">INSERT INTO SC_SystemeProduits(RefDimension,NomSysteme,typePresta,ligne,Quantite,formule,cte1,DateModif) values (11,'TCFVBAC','MATIERE',54,1,null,null,now());
</v>
      </c>
      <c r="AU8" t="str">
        <f t="shared" si="5"/>
        <v/>
      </c>
      <c r="AX8" t="str">
        <f t="shared" si="6"/>
        <v/>
      </c>
    </row>
    <row r="9" spans="1:52" x14ac:dyDescent="0.3">
      <c r="A9" s="12">
        <f>VLOOKUP($C9,[1]MATIERES!$A$2:$K$379,11,0)</f>
        <v>55</v>
      </c>
      <c r="B9" t="s">
        <v>327</v>
      </c>
      <c r="C9" t="s">
        <v>339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(17,'TCFVBAC','MATIERE',55,1,null,null,now());
</v>
      </c>
      <c r="AX9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x14ac:dyDescent="0.3">
      <c r="A10" s="12">
        <f>VLOOKUP($C10,[1]MATIERES!$A$2:$K$379,11,0)</f>
        <v>180</v>
      </c>
      <c r="B10" t="s">
        <v>327</v>
      </c>
      <c r="C10" t="s">
        <v>279</v>
      </c>
      <c r="D10" t="s">
        <v>8</v>
      </c>
      <c r="E10">
        <v>36</v>
      </c>
      <c r="F10" s="14" t="s">
        <v>903</v>
      </c>
      <c r="G10" s="14" t="s">
        <v>904</v>
      </c>
      <c r="H10">
        <v>60</v>
      </c>
      <c r="I10" s="14" t="s">
        <v>903</v>
      </c>
      <c r="J10" s="14" t="s">
        <v>904</v>
      </c>
      <c r="K10">
        <v>72</v>
      </c>
      <c r="L10" s="14" t="s">
        <v>903</v>
      </c>
      <c r="M10" s="14" t="s">
        <v>904</v>
      </c>
      <c r="N10">
        <v>120</v>
      </c>
      <c r="O10" s="14" t="s">
        <v>903</v>
      </c>
      <c r="P10" s="14" t="s">
        <v>904</v>
      </c>
      <c r="Q10">
        <v>144</v>
      </c>
      <c r="R10" s="14" t="s">
        <v>903</v>
      </c>
      <c r="S10" s="14" t="s">
        <v>904</v>
      </c>
      <c r="T10">
        <v>144</v>
      </c>
      <c r="U10" s="14" t="s">
        <v>903</v>
      </c>
      <c r="V10" s="14" t="s">
        <v>904</v>
      </c>
      <c r="W10">
        <v>240</v>
      </c>
      <c r="X10" s="14" t="s">
        <v>903</v>
      </c>
      <c r="Y10" s="14" t="s">
        <v>904</v>
      </c>
      <c r="Z10">
        <v>240</v>
      </c>
      <c r="AA10" s="14" t="s">
        <v>903</v>
      </c>
      <c r="AB10" s="14" t="s">
        <v>904</v>
      </c>
      <c r="AC10" t="str">
        <f t="shared" si="7"/>
        <v xml:space="preserve">INSERT INTO SC_SystemeProduits(RefDimension,NomSysteme,typePresta,ligne,Quantite,formule,cte1,DateModif) values (2,'TCFVBAC','MATIERE',180,null,'6*CTE1','SURFACE',now());
</v>
      </c>
      <c r="AF10" t="str">
        <f t="shared" si="0"/>
        <v xml:space="preserve">INSERT INTO SC_SystemeProduits(RefDimension,NomSysteme,typePresta,ligne,Quantite,formule,cte1,DateModif) values (4,'TCFVBAC','MATIERE',180,null,'6*CTE1','SURFACE',now());
</v>
      </c>
      <c r="AI10" t="str">
        <f t="shared" si="1"/>
        <v xml:space="preserve">INSERT INTO SC_SystemeProduits(RefDimension,NomSysteme,typePresta,ligne,Quantite,formule,cte1,DateModif) values (5,'TCFVBAC','MATIERE',180,null,'6*CTE1','SURFACE',now());
</v>
      </c>
      <c r="AL10" t="str">
        <f t="shared" si="2"/>
        <v xml:space="preserve">INSERT INTO SC_SystemeProduits(RefDimension,NomSysteme,typePresta,ligne,Quantite,formule,cte1,DateModif) values (9,'TCFVBAC','MATIERE',180,null,'6*CTE1','SURFACE',now());
</v>
      </c>
      <c r="AO10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x14ac:dyDescent="0.3">
      <c r="A11" s="12">
        <f>VLOOKUP($C11,[1]MATIERES!$A$2:$K$379,11,0)</f>
        <v>168</v>
      </c>
      <c r="B11" t="s">
        <v>327</v>
      </c>
      <c r="C11" t="s">
        <v>314</v>
      </c>
      <c r="D11" t="s">
        <v>47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(2,'TCFVBAC','MATIERE',168,2.2,null,null,now());
</v>
      </c>
      <c r="AF11" t="str">
        <f t="shared" si="0"/>
        <v xml:space="preserve">INSERT INTO SC_SystemeProduits(RefDimension,NomSysteme,typePresta,ligne,Quantite,formule,cte1,DateModif) values (4,'TCFVBAC','MATIERE',168,0,null,null,now());
</v>
      </c>
      <c r="AI11" t="str">
        <f t="shared" si="1"/>
        <v xml:space="preserve">INSERT INTO SC_SystemeProduits(RefDimension,NomSysteme,typePresta,ligne,Quantite,formule,cte1,DateModif) values (5,'TCFVBAC','MATIERE',168,0,null,null,now());
</v>
      </c>
      <c r="AL11" t="str">
        <f t="shared" si="2"/>
        <v xml:space="preserve">INSERT INTO SC_SystemeProduits(RefDimension,NomSysteme,typePresta,ligne,Quantite,formule,cte1,DateModif) values (9,'TCFVBAC','MATIERE',168,0,null,null,now());
</v>
      </c>
      <c r="AO11" t="str">
        <f t="shared" si="3"/>
        <v xml:space="preserve">INSERT INTO SC_SystemeProduits(RefDimension,NomSysteme,typePresta,ligne,Quantite,formule,cte1,DateModif) values (10,'TCFVBAC','MATIERE',168,0,null,null,now());
</v>
      </c>
      <c r="AR11" t="str">
        <f t="shared" si="4"/>
        <v xml:space="preserve">INSERT INTO SC_SystemeProduits(RefDimension,NomSysteme,typePresta,ligne,Quantite,formule,cte1,DateModif) values (11,'TCFVBAC','MATIERE',168,0,null,null,now());
</v>
      </c>
      <c r="AU11" t="str">
        <f t="shared" si="5"/>
        <v xml:space="preserve">INSERT INTO SC_SystemeProduits(RefDimension,NomSysteme,typePresta,ligne,Quantite,formule,cte1,DateModif) values (17,'TCFVBAC','MATIERE',168,0,null,null,now());
</v>
      </c>
      <c r="AX11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x14ac:dyDescent="0.3">
      <c r="A12" s="12">
        <f>VLOOKUP($C12,[1]MATIERES!$A$2:$K$379,11,0)</f>
        <v>360</v>
      </c>
      <c r="B12" t="s">
        <v>327</v>
      </c>
      <c r="C12" t="s">
        <v>304</v>
      </c>
      <c r="D12" t="s">
        <v>47</v>
      </c>
      <c r="E12">
        <v>2.8</v>
      </c>
      <c r="F12" s="14" t="s">
        <v>892</v>
      </c>
      <c r="G12" s="14" t="s">
        <v>904</v>
      </c>
      <c r="H12">
        <v>4.5999999999999996</v>
      </c>
      <c r="I12" s="14" t="s">
        <v>892</v>
      </c>
      <c r="J12" s="14" t="s">
        <v>904</v>
      </c>
      <c r="K12">
        <v>5.6</v>
      </c>
      <c r="L12" s="14" t="s">
        <v>892</v>
      </c>
      <c r="M12" s="14" t="s">
        <v>904</v>
      </c>
      <c r="N12">
        <v>9.1999999999999993</v>
      </c>
      <c r="O12" s="14" t="s">
        <v>892</v>
      </c>
      <c r="P12" s="14" t="s">
        <v>904</v>
      </c>
      <c r="Q12">
        <v>11.2</v>
      </c>
      <c r="R12" s="14" t="s">
        <v>892</v>
      </c>
      <c r="S12" s="14" t="s">
        <v>904</v>
      </c>
      <c r="T12">
        <v>11.2</v>
      </c>
      <c r="U12" s="14" t="s">
        <v>892</v>
      </c>
      <c r="V12" s="14" t="s">
        <v>904</v>
      </c>
      <c r="W12">
        <v>18.399999999999999</v>
      </c>
      <c r="X12" s="14" t="s">
        <v>892</v>
      </c>
      <c r="Y12" s="14" t="s">
        <v>904</v>
      </c>
      <c r="Z12">
        <v>18.399999999999999</v>
      </c>
      <c r="AA12" s="14" t="s">
        <v>892</v>
      </c>
      <c r="AB12" s="14" t="s">
        <v>904</v>
      </c>
      <c r="AC12" t="str">
        <f t="shared" si="7"/>
        <v xml:space="preserve">INSERT INTO SC_SystemeProduits(RefDimension,NomSysteme,typePresta,ligne,Quantite,formule,cte1,DateModif) values (2,'TCFVBAC','MATIERE',360,null,'3*CTE1','SURFACE',now());
</v>
      </c>
      <c r="AF12" t="str">
        <f t="shared" si="0"/>
        <v xml:space="preserve">INSERT INTO SC_SystemeProduits(RefDimension,NomSysteme,typePresta,ligne,Quantite,formule,cte1,DateModif) values (4,'TCFVBAC','MATIERE',360,null,'3*CTE1','SURFACE',now());
</v>
      </c>
      <c r="AI12" t="str">
        <f t="shared" si="1"/>
        <v xml:space="preserve">INSERT INTO SC_SystemeProduits(RefDimension,NomSysteme,typePresta,ligne,Quantite,formule,cte1,DateModif) values (5,'TCFVBAC','MATIERE',360,null,'3*CTE1','SURFACE',now());
</v>
      </c>
      <c r="AL12" t="str">
        <f t="shared" si="2"/>
        <v xml:space="preserve">INSERT INTO SC_SystemeProduits(RefDimension,NomSysteme,typePresta,ligne,Quantite,formule,cte1,DateModif) values (9,'TCFVBAC','MATIERE',360,null,'3*CTE1','SURFACE',now());
</v>
      </c>
      <c r="AO12" t="str">
        <f t="shared" si="3"/>
        <v xml:space="preserve">INSERT INTO SC_SystemeProduits(RefDimension,NomSysteme,typePresta,ligne,Quantite,formule,cte1,DateModif) values (10,'TCFVBAC','MATIERE',360,null,'3*CTE1','SURFACE',now());
</v>
      </c>
      <c r="AR12" t="str">
        <f t="shared" si="4"/>
        <v xml:space="preserve">INSERT INTO SC_SystemeProduits(RefDimension,NomSysteme,typePresta,ligne,Quantite,formule,cte1,DateModif) values (11,'TCFVBAC','MATIERE',360,null,'3*CTE1','SURFACE',now());
</v>
      </c>
      <c r="AU12" t="str">
        <f t="shared" si="5"/>
        <v xml:space="preserve">INSERT INTO SC_SystemeProduits(RefDimension,NomSysteme,typePresta,ligne,Quantite,formule,cte1,DateModif) values (17,'TCFVBAC','MATIERE',360,null,'3*CTE1','SURFACE',now());
</v>
      </c>
      <c r="AX12" t="str">
        <f t="shared" si="6"/>
        <v xml:space="preserve">INSERT INTO SC_SystemeProduits(RefDimension,NomSysteme,typePresta,ligne,Quantite,formule,cte1,DateModif) values (18,'TCFVBAC','MATIERE',360,null,'3*CTE1','SURFACE',now());
</v>
      </c>
    </row>
    <row r="13" spans="1:52" x14ac:dyDescent="0.3">
      <c r="A13" s="12">
        <f>VLOOKUP($C13,[1]MATIERES!$A$2:$K$379,11,0)</f>
        <v>6</v>
      </c>
      <c r="B13" t="s">
        <v>327</v>
      </c>
      <c r="C13" t="s">
        <v>311</v>
      </c>
      <c r="D13" t="s">
        <v>8</v>
      </c>
      <c r="E13">
        <v>2</v>
      </c>
      <c r="F13" s="14" t="s">
        <v>892</v>
      </c>
      <c r="G13" s="14" t="s">
        <v>911</v>
      </c>
      <c r="H13">
        <v>4</v>
      </c>
      <c r="I13" s="14" t="s">
        <v>892</v>
      </c>
      <c r="J13" s="14" t="s">
        <v>911</v>
      </c>
      <c r="K13">
        <v>4</v>
      </c>
      <c r="L13" s="14" t="s">
        <v>892</v>
      </c>
      <c r="M13" s="14" t="s">
        <v>911</v>
      </c>
      <c r="N13">
        <v>8</v>
      </c>
      <c r="O13" s="14" t="s">
        <v>892</v>
      </c>
      <c r="P13" s="14" t="s">
        <v>911</v>
      </c>
      <c r="Q13">
        <v>8</v>
      </c>
      <c r="R13" s="14" t="s">
        <v>892</v>
      </c>
      <c r="S13" s="14" t="s">
        <v>911</v>
      </c>
      <c r="T13">
        <v>8</v>
      </c>
      <c r="U13" s="14" t="s">
        <v>892</v>
      </c>
      <c r="V13" s="14" t="s">
        <v>911</v>
      </c>
      <c r="W13">
        <v>16</v>
      </c>
      <c r="X13" s="14" t="s">
        <v>892</v>
      </c>
      <c r="Y13" s="14" t="s">
        <v>911</v>
      </c>
      <c r="Z13">
        <v>16</v>
      </c>
      <c r="AA13" s="14" t="s">
        <v>892</v>
      </c>
      <c r="AB13" s="14" t="s">
        <v>911</v>
      </c>
      <c r="AC13" t="str">
        <f t="shared" si="7"/>
        <v xml:space="preserve">INSERT INTO SC_SystemeProduits(RefDimension,NomSysteme,typePresta,ligne,Quantite,formule,cte1,DateModif) values (2,'TCFVBAC','MATIERE',6,null,'3*CTE1','NB_BAC',now());
</v>
      </c>
      <c r="AF13" t="str">
        <f t="shared" si="0"/>
        <v xml:space="preserve">INSERT INTO SC_SystemeProduits(RefDimension,NomSysteme,typePresta,ligne,Quantite,formule,cte1,DateModif) values (4,'TCFVBAC','MATIERE',6,null,'3*CTE1','NB_BAC',now());
</v>
      </c>
      <c r="AI13" t="str">
        <f t="shared" si="1"/>
        <v xml:space="preserve">INSERT INTO SC_SystemeProduits(RefDimension,NomSysteme,typePresta,ligne,Quantite,formule,cte1,DateModif) values (5,'TCFVBAC','MATIERE',6,null,'3*CTE1','NB_BAC',now());
</v>
      </c>
      <c r="AL13" t="str">
        <f t="shared" si="2"/>
        <v xml:space="preserve">INSERT INTO SC_SystemeProduits(RefDimension,NomSysteme,typePresta,ligne,Quantite,formule,cte1,DateModif) values (9,'TCFVBAC','MATIERE',6,null,'3*CTE1','NB_BAC',now());
</v>
      </c>
      <c r="AO13" t="str">
        <f t="shared" si="3"/>
        <v xml:space="preserve">INSERT INTO SC_SystemeProduits(RefDimension,NomSysteme,typePresta,ligne,Quantite,formule,cte1,DateModif) values (10,'TCFVBAC','MATIERE',6,null,'3*CTE1','NB_BAC',now());
</v>
      </c>
      <c r="AR13" t="str">
        <f t="shared" si="4"/>
        <v xml:space="preserve">INSERT INTO SC_SystemeProduits(RefDimension,NomSysteme,typePresta,ligne,Quantite,formule,cte1,DateModif) values (11,'TCFVBAC','MATIERE',6,null,'3*CTE1','NB_BAC',now());
</v>
      </c>
      <c r="AU13" t="str">
        <f t="shared" si="5"/>
        <v xml:space="preserve">INSERT INTO SC_SystemeProduits(RefDimension,NomSysteme,typePresta,ligne,Quantite,formule,cte1,DateModif) values (17,'TCFVBAC','MATIERE',6,null,'3*CTE1','NB_BAC',now());
</v>
      </c>
      <c r="AX13" t="str">
        <f t="shared" si="6"/>
        <v xml:space="preserve">INSERT INTO SC_SystemeProduits(RefDimension,NomSysteme,typePresta,ligne,Quantite,formule,cte1,DateModif) values (18,'TCFVBAC','MATIERE',6,null,'3*CTE1','NB_BAC',now());
</v>
      </c>
    </row>
    <row r="14" spans="1:52" s="21" customFormat="1" x14ac:dyDescent="0.3">
      <c r="A14" s="20">
        <f>VLOOKUP($C14,[1]MATIERES!$A$2:$K$379,11,0)</f>
        <v>15</v>
      </c>
      <c r="B14" s="21" t="s">
        <v>327</v>
      </c>
      <c r="C14" s="21" t="s">
        <v>312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3">
      <c r="A15" s="20">
        <f>VLOOKUP($C15,[1]MATIERES!$A$2:$K$379,11,0)</f>
        <v>14</v>
      </c>
      <c r="B15" s="21" t="s">
        <v>327</v>
      </c>
      <c r="C15" s="21" t="s">
        <v>340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3">
      <c r="A16" s="12">
        <f>VLOOKUP($C16,[1]MATIERES!$A$2:$K$379,11,0)</f>
        <v>361</v>
      </c>
      <c r="B16" t="s">
        <v>327</v>
      </c>
      <c r="C16" t="s">
        <v>139</v>
      </c>
      <c r="D16" t="s">
        <v>47</v>
      </c>
      <c r="E16">
        <v>0.5</v>
      </c>
      <c r="F16" s="14" t="s">
        <v>878</v>
      </c>
      <c r="G16" s="14" t="s">
        <v>911</v>
      </c>
      <c r="H16">
        <v>1</v>
      </c>
      <c r="I16" s="14" t="s">
        <v>878</v>
      </c>
      <c r="J16" s="14" t="s">
        <v>911</v>
      </c>
      <c r="K16">
        <v>1</v>
      </c>
      <c r="L16" s="14" t="s">
        <v>878</v>
      </c>
      <c r="M16" s="14" t="s">
        <v>911</v>
      </c>
      <c r="N16">
        <v>2</v>
      </c>
      <c r="O16" s="14" t="s">
        <v>878</v>
      </c>
      <c r="P16" s="14" t="s">
        <v>911</v>
      </c>
      <c r="Q16">
        <v>2</v>
      </c>
      <c r="R16" s="14" t="s">
        <v>878</v>
      </c>
      <c r="S16" s="14" t="s">
        <v>911</v>
      </c>
      <c r="T16">
        <v>2</v>
      </c>
      <c r="U16" s="14" t="s">
        <v>878</v>
      </c>
      <c r="V16" s="14" t="s">
        <v>911</v>
      </c>
      <c r="W16">
        <v>4</v>
      </c>
      <c r="X16" s="14" t="s">
        <v>878</v>
      </c>
      <c r="Y16" s="14" t="s">
        <v>911</v>
      </c>
      <c r="Z16">
        <v>4</v>
      </c>
      <c r="AA16" s="14" t="s">
        <v>878</v>
      </c>
      <c r="AB16" s="14" t="s">
        <v>911</v>
      </c>
      <c r="AC16" t="str">
        <f t="shared" si="7"/>
        <v xml:space="preserve">INSERT INTO SC_SystemeProduits(RefDimension,NomSysteme,typePresta,ligne,Quantite,formule,cte1,DateModif) values (2,'TCFVBAC','MATIERE',361,null,'1*CTE1','NB_BAC',now());
</v>
      </c>
      <c r="AF16" t="str">
        <f t="shared" si="0"/>
        <v xml:space="preserve">INSERT INTO SC_SystemeProduits(RefDimension,NomSysteme,typePresta,ligne,Quantite,formule,cte1,DateModif) values (4,'TCFVBAC','MATIERE',361,null,'1*CTE1','NB_BAC',now());
</v>
      </c>
      <c r="AI16" t="str">
        <f t="shared" si="1"/>
        <v xml:space="preserve">INSERT INTO SC_SystemeProduits(RefDimension,NomSysteme,typePresta,ligne,Quantite,formule,cte1,DateModif) values (5,'TCFVBAC','MATIERE',361,null,'1*CTE1','NB_BAC',now());
</v>
      </c>
      <c r="AL16" t="str">
        <f t="shared" si="2"/>
        <v xml:space="preserve">INSERT INTO SC_SystemeProduits(RefDimension,NomSysteme,typePresta,ligne,Quantite,formule,cte1,DateModif) values (9,'TCFVBAC','MATIERE',361,null,'1*CTE1','NB_BAC',now());
</v>
      </c>
      <c r="AO16" t="str">
        <f t="shared" si="3"/>
        <v xml:space="preserve">INSERT INTO SC_SystemeProduits(RefDimension,NomSysteme,typePresta,ligne,Quantite,formule,cte1,DateModif) values (10,'TCFVBAC','MATIERE',361,null,'1*CTE1','NB_BAC',now());
</v>
      </c>
      <c r="AR16" t="str">
        <f t="shared" si="4"/>
        <v xml:space="preserve">INSERT INTO SC_SystemeProduits(RefDimension,NomSysteme,typePresta,ligne,Quantite,formule,cte1,DateModif) values (11,'TCFVBAC','MATIERE',361,null,'1*CTE1','NB_BAC',now());
</v>
      </c>
      <c r="AU16" t="str">
        <f t="shared" si="5"/>
        <v xml:space="preserve">INSERT INTO SC_SystemeProduits(RefDimension,NomSysteme,typePresta,ligne,Quantite,formule,cte1,DateModif) values (17,'TCFVBAC','MATIERE',361,null,'1*CTE1','NB_BAC',now());
</v>
      </c>
      <c r="AX16" t="str">
        <f t="shared" si="6"/>
        <v xml:space="preserve">INSERT INTO SC_SystemeProduits(RefDimension,NomSysteme,typePresta,ligne,Quantite,formule,cte1,DateModif) values (18,'TCFVBAC','MATIERE',361,null,'1*CTE1','NB_BAC',now());
</v>
      </c>
    </row>
    <row r="17" spans="1:50" x14ac:dyDescent="0.3">
      <c r="A17" s="12">
        <f>VLOOKUP($C17,[1]MATIERES!$A$2:$K$379,11,0)</f>
        <v>85</v>
      </c>
      <c r="B17" t="s">
        <v>327</v>
      </c>
      <c r="C17" t="s">
        <v>308</v>
      </c>
      <c r="D17" t="s">
        <v>8</v>
      </c>
      <c r="E17">
        <v>1</v>
      </c>
      <c r="F17" s="14" t="s">
        <v>878</v>
      </c>
      <c r="G17" s="14" t="s">
        <v>911</v>
      </c>
      <c r="H17">
        <v>2</v>
      </c>
      <c r="I17" s="14" t="s">
        <v>878</v>
      </c>
      <c r="J17" s="14" t="s">
        <v>911</v>
      </c>
      <c r="K17">
        <v>2</v>
      </c>
      <c r="L17" s="14" t="s">
        <v>878</v>
      </c>
      <c r="M17" s="14" t="s">
        <v>911</v>
      </c>
      <c r="N17">
        <v>4</v>
      </c>
      <c r="O17" s="14" t="s">
        <v>878</v>
      </c>
      <c r="P17" s="14" t="s">
        <v>911</v>
      </c>
      <c r="Q17">
        <v>4</v>
      </c>
      <c r="R17" s="14" t="s">
        <v>878</v>
      </c>
      <c r="S17" s="14" t="s">
        <v>911</v>
      </c>
      <c r="T17">
        <v>4</v>
      </c>
      <c r="U17" s="14" t="s">
        <v>878</v>
      </c>
      <c r="V17" s="14" t="s">
        <v>911</v>
      </c>
      <c r="W17">
        <v>8</v>
      </c>
      <c r="X17" s="14" t="s">
        <v>878</v>
      </c>
      <c r="Y17" s="14" t="s">
        <v>911</v>
      </c>
      <c r="Z17">
        <v>8</v>
      </c>
      <c r="AA17" s="14" t="s">
        <v>878</v>
      </c>
      <c r="AB17" s="14" t="s">
        <v>911</v>
      </c>
      <c r="AC17" t="str">
        <f t="shared" si="7"/>
        <v xml:space="preserve">INSERT INTO SC_SystemeProduits(RefDimension,NomSysteme,typePresta,ligne,Quantite,formule,cte1,DateModif) values (2,'TCFVBAC','MATIERE',85,null,'1*CTE1','NB_BAC',now());
</v>
      </c>
      <c r="AF17" t="str">
        <f t="shared" si="0"/>
        <v xml:space="preserve">INSERT INTO SC_SystemeProduits(RefDimension,NomSysteme,typePresta,ligne,Quantite,formule,cte1,DateModif) values (4,'TCFVBAC','MATIERE',85,null,'1*CTE1','NB_BAC',now());
</v>
      </c>
      <c r="AI17" t="str">
        <f t="shared" si="1"/>
        <v xml:space="preserve">INSERT INTO SC_SystemeProduits(RefDimension,NomSysteme,typePresta,ligne,Quantite,formule,cte1,DateModif) values (5,'TCFVBAC','MATIERE',85,null,'1*CTE1','NB_BAC',now());
</v>
      </c>
      <c r="AL17" t="str">
        <f t="shared" si="2"/>
        <v xml:space="preserve">INSERT INTO SC_SystemeProduits(RefDimension,NomSysteme,typePresta,ligne,Quantite,formule,cte1,DateModif) values (9,'TCFVBAC','MATIERE',85,null,'1*CTE1','NB_BAC',now());
</v>
      </c>
      <c r="AO17" t="str">
        <f t="shared" si="3"/>
        <v xml:space="preserve">INSERT INTO SC_SystemeProduits(RefDimension,NomSysteme,typePresta,ligne,Quantite,formule,cte1,DateModif) values (10,'TCFVBAC','MATIERE',85,null,'1*CTE1','NB_BAC',now());
</v>
      </c>
      <c r="AR17" t="str">
        <f t="shared" si="4"/>
        <v xml:space="preserve">INSERT INTO SC_SystemeProduits(RefDimension,NomSysteme,typePresta,ligne,Quantite,formule,cte1,DateModif) values (11,'TCFVBAC','MATIERE',85,null,'1*CTE1','NB_BAC',now());
</v>
      </c>
      <c r="AU17" t="str">
        <f t="shared" si="5"/>
        <v xml:space="preserve">INSERT INTO SC_SystemeProduits(RefDimension,NomSysteme,typePresta,ligne,Quantite,formule,cte1,DateModif) values (17,'TCFVBAC','MATIERE',85,null,'1*CTE1','NB_BAC',now());
</v>
      </c>
      <c r="AX17" t="str">
        <f t="shared" si="6"/>
        <v xml:space="preserve">INSERT INTO SC_SystemeProduits(RefDimension,NomSysteme,typePresta,ligne,Quantite,formule,cte1,DateModif) values (18,'TCFVBAC','MATIERE',85,null,'1*CTE1','NB_BAC',now());
</v>
      </c>
    </row>
    <row r="18" spans="1:50" x14ac:dyDescent="0.3">
      <c r="A18" s="12">
        <f>VLOOKUP($C18,[1]MATIERES!$A$2:$K$379,11,0)</f>
        <v>375</v>
      </c>
      <c r="B18" t="s">
        <v>327</v>
      </c>
      <c r="C18" t="s">
        <v>281</v>
      </c>
      <c r="D18" t="s">
        <v>317</v>
      </c>
      <c r="E18">
        <v>4.4000000000000004</v>
      </c>
      <c r="F18" s="14" t="s">
        <v>912</v>
      </c>
      <c r="G18" s="14" t="s">
        <v>904</v>
      </c>
      <c r="H18">
        <v>6</v>
      </c>
      <c r="I18" s="14" t="s">
        <v>912</v>
      </c>
      <c r="J18" s="14" t="s">
        <v>904</v>
      </c>
      <c r="K18">
        <v>6.8000000000000007</v>
      </c>
      <c r="L18" s="14" t="s">
        <v>912</v>
      </c>
      <c r="M18" s="14" t="s">
        <v>904</v>
      </c>
      <c r="N18">
        <v>10</v>
      </c>
      <c r="O18" s="14" t="s">
        <v>912</v>
      </c>
      <c r="P18" s="14" t="s">
        <v>904</v>
      </c>
      <c r="Q18">
        <v>11.600000000000001</v>
      </c>
      <c r="R18" s="14" t="s">
        <v>912</v>
      </c>
      <c r="S18" s="14" t="s">
        <v>904</v>
      </c>
      <c r="T18">
        <v>11.600000000000001</v>
      </c>
      <c r="U18" s="14" t="s">
        <v>912</v>
      </c>
      <c r="V18" s="14" t="s">
        <v>904</v>
      </c>
      <c r="W18">
        <v>18</v>
      </c>
      <c r="X18" s="14" t="s">
        <v>912</v>
      </c>
      <c r="Y18" s="14" t="s">
        <v>904</v>
      </c>
      <c r="Z18">
        <v>18</v>
      </c>
      <c r="AA18" s="14" t="s">
        <v>912</v>
      </c>
      <c r="AB18" s="14" t="s">
        <v>904</v>
      </c>
      <c r="AC18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9" spans="1:50" x14ac:dyDescent="0.3">
      <c r="A19" s="12">
        <f>VLOOKUP($C19,[1]MATIERES!$A$2:$K$379,11,0)</f>
        <v>373</v>
      </c>
      <c r="B19" t="s">
        <v>327</v>
      </c>
      <c r="C19" t="s">
        <v>282</v>
      </c>
      <c r="D19" t="s">
        <v>317</v>
      </c>
      <c r="E19">
        <v>2.62</v>
      </c>
      <c r="F19" s="14" t="s">
        <v>913</v>
      </c>
      <c r="G19" s="14" t="s">
        <v>904</v>
      </c>
      <c r="H19">
        <v>3.7</v>
      </c>
      <c r="I19" s="14" t="s">
        <v>913</v>
      </c>
      <c r="J19" s="14" t="s">
        <v>904</v>
      </c>
      <c r="K19">
        <v>4.24</v>
      </c>
      <c r="L19" s="14" t="s">
        <v>913</v>
      </c>
      <c r="M19" s="14" t="s">
        <v>904</v>
      </c>
      <c r="N19">
        <v>6.4</v>
      </c>
      <c r="O19" s="14" t="s">
        <v>913</v>
      </c>
      <c r="P19" s="14" t="s">
        <v>904</v>
      </c>
      <c r="Q19">
        <v>7.4799999999999995</v>
      </c>
      <c r="R19" s="14" t="s">
        <v>913</v>
      </c>
      <c r="S19" s="14" t="s">
        <v>904</v>
      </c>
      <c r="T19">
        <v>7.4799999999999995</v>
      </c>
      <c r="U19" s="14" t="s">
        <v>913</v>
      </c>
      <c r="V19" s="14" t="s">
        <v>904</v>
      </c>
      <c r="W19">
        <v>11.8</v>
      </c>
      <c r="X19" s="14" t="s">
        <v>913</v>
      </c>
      <c r="Y19" s="14" t="s">
        <v>904</v>
      </c>
      <c r="Z19">
        <v>11.8</v>
      </c>
      <c r="AA19" s="14" t="s">
        <v>913</v>
      </c>
      <c r="AB19" s="14" t="s">
        <v>904</v>
      </c>
      <c r="AC19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9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9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9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9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9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9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9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20" spans="1:50" x14ac:dyDescent="0.3">
      <c r="A20" s="12">
        <f>VLOOKUP($C20,[1]MATIERES!$A$2:$K$379,11,0)</f>
        <v>376</v>
      </c>
      <c r="B20" t="s">
        <v>327</v>
      </c>
      <c r="C20" t="s">
        <v>283</v>
      </c>
      <c r="D20" t="s">
        <v>317</v>
      </c>
      <c r="E20">
        <v>3.9200000000000004</v>
      </c>
      <c r="F20" s="14" t="s">
        <v>914</v>
      </c>
      <c r="G20" s="14" t="s">
        <v>904</v>
      </c>
      <c r="H20">
        <v>5.2</v>
      </c>
      <c r="I20" s="14" t="s">
        <v>914</v>
      </c>
      <c r="J20" s="14" t="s">
        <v>904</v>
      </c>
      <c r="K20">
        <v>5.8400000000000007</v>
      </c>
      <c r="L20" s="14" t="s">
        <v>914</v>
      </c>
      <c r="M20" s="14" t="s">
        <v>904</v>
      </c>
      <c r="N20">
        <v>8.4</v>
      </c>
      <c r="O20" s="14" t="s">
        <v>914</v>
      </c>
      <c r="P20" s="14" t="s">
        <v>904</v>
      </c>
      <c r="Q20">
        <v>9.6800000000000015</v>
      </c>
      <c r="R20" s="14" t="s">
        <v>914</v>
      </c>
      <c r="S20" s="14" t="s">
        <v>904</v>
      </c>
      <c r="T20">
        <v>9.6800000000000015</v>
      </c>
      <c r="U20" s="14" t="s">
        <v>914</v>
      </c>
      <c r="V20" s="14" t="s">
        <v>904</v>
      </c>
      <c r="W20">
        <v>14.8</v>
      </c>
      <c r="X20" s="14" t="s">
        <v>914</v>
      </c>
      <c r="Y20" s="14" t="s">
        <v>904</v>
      </c>
      <c r="Z20">
        <v>14.8</v>
      </c>
      <c r="AA20" s="14" t="s">
        <v>914</v>
      </c>
      <c r="AB20" s="14" t="s">
        <v>904</v>
      </c>
      <c r="AC20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21" spans="1:50" x14ac:dyDescent="0.3">
      <c r="A21" s="12">
        <f>VLOOKUP($C21,[1]MATIERES!$A$2:$K$379,11,0)</f>
        <v>374</v>
      </c>
      <c r="B21" t="s">
        <v>327</v>
      </c>
      <c r="C21" t="s">
        <v>309</v>
      </c>
      <c r="D21" t="s">
        <v>317</v>
      </c>
      <c r="E21">
        <v>0.54000000000000015</v>
      </c>
      <c r="F21" s="14" t="s">
        <v>915</v>
      </c>
      <c r="G21" s="14" t="s">
        <v>904</v>
      </c>
      <c r="H21">
        <v>0.9</v>
      </c>
      <c r="I21" s="14" t="s">
        <v>915</v>
      </c>
      <c r="J21" s="14" t="s">
        <v>904</v>
      </c>
      <c r="K21">
        <v>1.0800000000000003</v>
      </c>
      <c r="L21" s="14" t="s">
        <v>915</v>
      </c>
      <c r="M21" s="14" t="s">
        <v>904</v>
      </c>
      <c r="N21">
        <v>1.8</v>
      </c>
      <c r="O21" s="14" t="s">
        <v>915</v>
      </c>
      <c r="P21" s="14" t="s">
        <v>904</v>
      </c>
      <c r="Q21">
        <v>2.1600000000000006</v>
      </c>
      <c r="R21" s="14" t="s">
        <v>915</v>
      </c>
      <c r="S21" s="14" t="s">
        <v>904</v>
      </c>
      <c r="T21">
        <v>2.1600000000000006</v>
      </c>
      <c r="U21" s="14" t="s">
        <v>915</v>
      </c>
      <c r="V21" s="14" t="s">
        <v>904</v>
      </c>
      <c r="W21">
        <v>3.6</v>
      </c>
      <c r="X21" s="14" t="s">
        <v>915</v>
      </c>
      <c r="Y21" s="14" t="s">
        <v>904</v>
      </c>
      <c r="Z21">
        <v>3.6</v>
      </c>
      <c r="AA21" s="14" t="s">
        <v>915</v>
      </c>
      <c r="AB21" s="14" t="s">
        <v>904</v>
      </c>
      <c r="AC21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22" spans="1:50" x14ac:dyDescent="0.3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3">
      <c r="A23" s="12">
        <f>VLOOKUP($C23,[1]ATELIER!$A$2:$K$291,11,0)</f>
        <v>31</v>
      </c>
      <c r="B23" t="s">
        <v>330</v>
      </c>
      <c r="C23" t="s">
        <v>72</v>
      </c>
      <c r="D23" t="s">
        <v>8</v>
      </c>
      <c r="E23">
        <v>1</v>
      </c>
      <c r="F23" s="14" t="s">
        <v>878</v>
      </c>
      <c r="G23" s="14" t="s">
        <v>911</v>
      </c>
      <c r="H23">
        <v>2</v>
      </c>
      <c r="I23" s="14" t="s">
        <v>878</v>
      </c>
      <c r="J23" s="14" t="s">
        <v>911</v>
      </c>
      <c r="K23">
        <v>2</v>
      </c>
      <c r="L23" s="14" t="s">
        <v>878</v>
      </c>
      <c r="M23" s="14" t="s">
        <v>911</v>
      </c>
      <c r="N23">
        <v>4</v>
      </c>
      <c r="O23" s="14" t="s">
        <v>878</v>
      </c>
      <c r="P23" s="14" t="s">
        <v>911</v>
      </c>
      <c r="Q23">
        <v>4</v>
      </c>
      <c r="R23" s="14" t="s">
        <v>878</v>
      </c>
      <c r="S23" s="14" t="s">
        <v>911</v>
      </c>
      <c r="T23">
        <v>4</v>
      </c>
      <c r="U23" s="14" t="s">
        <v>878</v>
      </c>
      <c r="V23" s="14" t="s">
        <v>911</v>
      </c>
      <c r="W23">
        <v>8</v>
      </c>
      <c r="X23" s="14" t="s">
        <v>878</v>
      </c>
      <c r="Y23" s="14" t="s">
        <v>911</v>
      </c>
      <c r="Z23">
        <v>8</v>
      </c>
      <c r="AA23" s="14" t="s">
        <v>878</v>
      </c>
      <c r="AB23" s="14" t="s">
        <v>911</v>
      </c>
      <c r="AC23" t="str">
        <f t="shared" si="7"/>
        <v xml:space="preserve">INSERT INTO SC_SystemeProduits(RefDimension,NomSysteme,typePresta,ligne,Quantite,formule,cte1,DateModif) values (2,'TCFVBAC','MOA',31,null,'1*CTE1','NB_BAC',now());
</v>
      </c>
      <c r="AF23" t="str">
        <f t="shared" si="0"/>
        <v xml:space="preserve">INSERT INTO SC_SystemeProduits(RefDimension,NomSysteme,typePresta,ligne,Quantite,formule,cte1,DateModif) values (4,'TCFVBAC','MOA',31,null,'1*CTE1','NB_BAC',now());
</v>
      </c>
      <c r="AI23" t="str">
        <f t="shared" si="1"/>
        <v xml:space="preserve">INSERT INTO SC_SystemeProduits(RefDimension,NomSysteme,typePresta,ligne,Quantite,formule,cte1,DateModif) values (5,'TCFVBAC','MOA',31,null,'1*CTE1','NB_BAC',now());
</v>
      </c>
      <c r="AL23" t="str">
        <f t="shared" si="2"/>
        <v xml:space="preserve">INSERT INTO SC_SystemeProduits(RefDimension,NomSysteme,typePresta,ligne,Quantite,formule,cte1,DateModif) values (9,'TCFVBAC','MOA',31,null,'1*CTE1','NB_BAC',now());
</v>
      </c>
      <c r="AO23" t="str">
        <f t="shared" si="3"/>
        <v xml:space="preserve">INSERT INTO SC_SystemeProduits(RefDimension,NomSysteme,typePresta,ligne,Quantite,formule,cte1,DateModif) values (10,'TCFVBAC','MOA',31,null,'1*CTE1','NB_BAC',now());
</v>
      </c>
      <c r="AR23" t="str">
        <f t="shared" si="4"/>
        <v xml:space="preserve">INSERT INTO SC_SystemeProduits(RefDimension,NomSysteme,typePresta,ligne,Quantite,formule,cte1,DateModif) values (11,'TCFVBAC','MOA',31,null,'1*CTE1','NB_BAC',now());
</v>
      </c>
      <c r="AU23" t="str">
        <f t="shared" si="5"/>
        <v xml:space="preserve">INSERT INTO SC_SystemeProduits(RefDimension,NomSysteme,typePresta,ligne,Quantite,formule,cte1,DateModif) values (17,'TCFVBAC','MOA',31,null,'1*CTE1','NB_BAC',now());
</v>
      </c>
      <c r="AX23" t="str">
        <f t="shared" si="6"/>
        <v xml:space="preserve">INSERT INTO SC_SystemeProduits(RefDimension,NomSysteme,typePresta,ligne,Quantite,formule,cte1,DateModif) values (18,'TCFVBAC','MOA',31,null,'1*CTE1','NB_BAC',now());
</v>
      </c>
    </row>
    <row r="24" spans="1:50" x14ac:dyDescent="0.3">
      <c r="A24" s="12">
        <f>VLOOKUP($C24,[1]ATELIER!$A$2:$K$291,11,0)</f>
        <v>28</v>
      </c>
      <c r="B24" t="s">
        <v>330</v>
      </c>
      <c r="C24" t="s">
        <v>65</v>
      </c>
      <c r="D24" t="s">
        <v>8</v>
      </c>
      <c r="E24">
        <v>1</v>
      </c>
      <c r="F24" s="14" t="s">
        <v>878</v>
      </c>
      <c r="G24" s="14" t="s">
        <v>911</v>
      </c>
      <c r="H24">
        <v>2</v>
      </c>
      <c r="I24" s="14" t="s">
        <v>878</v>
      </c>
      <c r="J24" s="14" t="s">
        <v>911</v>
      </c>
      <c r="K24">
        <v>2</v>
      </c>
      <c r="L24" s="14" t="s">
        <v>878</v>
      </c>
      <c r="M24" s="14" t="s">
        <v>911</v>
      </c>
      <c r="N24">
        <v>4</v>
      </c>
      <c r="O24" s="14" t="s">
        <v>878</v>
      </c>
      <c r="P24" s="14" t="s">
        <v>911</v>
      </c>
      <c r="Q24">
        <v>4</v>
      </c>
      <c r="R24" s="14" t="s">
        <v>878</v>
      </c>
      <c r="S24" s="14" t="s">
        <v>911</v>
      </c>
      <c r="T24">
        <v>4</v>
      </c>
      <c r="U24" s="14" t="s">
        <v>878</v>
      </c>
      <c r="V24" s="14" t="s">
        <v>911</v>
      </c>
      <c r="W24">
        <v>8</v>
      </c>
      <c r="X24" s="14" t="s">
        <v>878</v>
      </c>
      <c r="Y24" s="14" t="s">
        <v>911</v>
      </c>
      <c r="Z24">
        <v>8</v>
      </c>
      <c r="AA24" s="14" t="s">
        <v>878</v>
      </c>
      <c r="AB24" s="14" t="s">
        <v>911</v>
      </c>
      <c r="AC24" t="str">
        <f t="shared" si="7"/>
        <v xml:space="preserve">INSERT INTO SC_SystemeProduits(RefDimension,NomSysteme,typePresta,ligne,Quantite,formule,cte1,DateModif) values (2,'TCFVBAC','MOA',28,null,'1*CTE1','NB_BAC',now());
</v>
      </c>
      <c r="AF24" t="str">
        <f t="shared" si="0"/>
        <v xml:space="preserve">INSERT INTO SC_SystemeProduits(RefDimension,NomSysteme,typePresta,ligne,Quantite,formule,cte1,DateModif) values (4,'TCFVBAC','MOA',28,null,'1*CTE1','NB_BAC',now());
</v>
      </c>
      <c r="AI24" t="str">
        <f t="shared" si="1"/>
        <v xml:space="preserve">INSERT INTO SC_SystemeProduits(RefDimension,NomSysteme,typePresta,ligne,Quantite,formule,cte1,DateModif) values (5,'TCFVBAC','MOA',28,null,'1*CTE1','NB_BAC',now());
</v>
      </c>
      <c r="AL24" t="str">
        <f t="shared" si="2"/>
        <v xml:space="preserve">INSERT INTO SC_SystemeProduits(RefDimension,NomSysteme,typePresta,ligne,Quantite,formule,cte1,DateModif) values (9,'TCFVBAC','MOA',28,null,'1*CTE1','NB_BAC',now());
</v>
      </c>
      <c r="AO24" t="str">
        <f t="shared" si="3"/>
        <v xml:space="preserve">INSERT INTO SC_SystemeProduits(RefDimension,NomSysteme,typePresta,ligne,Quantite,formule,cte1,DateModif) values (10,'TCFVBAC','MOA',28,null,'1*CTE1','NB_BAC',now());
</v>
      </c>
      <c r="AR24" t="str">
        <f t="shared" si="4"/>
        <v xml:space="preserve">INSERT INTO SC_SystemeProduits(RefDimension,NomSysteme,typePresta,ligne,Quantite,formule,cte1,DateModif) values (11,'TCFVBAC','MOA',28,null,'1*CTE1','NB_BAC',now());
</v>
      </c>
      <c r="AU24" t="str">
        <f t="shared" si="5"/>
        <v xml:space="preserve">INSERT INTO SC_SystemeProduits(RefDimension,NomSysteme,typePresta,ligne,Quantite,formule,cte1,DateModif) values (17,'TCFVBAC','MOA',28,null,'1*CTE1','NB_BAC',now());
</v>
      </c>
      <c r="AX24" t="str">
        <f t="shared" si="6"/>
        <v xml:space="preserve">INSERT INTO SC_SystemeProduits(RefDimension,NomSysteme,typePresta,ligne,Quantite,formule,cte1,DateModif) values (18,'TCFVBAC','MOA',28,null,'1*CTE1','NB_BAC',now());
</v>
      </c>
    </row>
    <row r="25" spans="1:50" x14ac:dyDescent="0.3">
      <c r="A25" s="12">
        <f>VLOOKUP($C25,[1]ATELIER!$A$2:$K$291,11,0)</f>
        <v>9</v>
      </c>
      <c r="B25" t="s">
        <v>330</v>
      </c>
      <c r="C25" t="s">
        <v>25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(2,'TCFVBAC','MOA',9,1,null,null,now());
</v>
      </c>
      <c r="AF25" t="str">
        <f t="shared" si="0"/>
        <v xml:space="preserve">INSERT INTO SC_SystemeProduits(RefDimension,NomSysteme,typePresta,ligne,Quantite,formule,cte1,DateModif) values (4,'TCFVBAC','MOA',9,0,null,null,now());
</v>
      </c>
      <c r="AI25" t="str">
        <f t="shared" si="1"/>
        <v xml:space="preserve">INSERT INTO SC_SystemeProduits(RefDimension,NomSysteme,typePresta,ligne,Quantite,formule,cte1,DateModif) values (5,'TCFVBAC','MOA',9,0,null,null,now());
</v>
      </c>
      <c r="AL25" t="str">
        <f t="shared" si="2"/>
        <v xml:space="preserve">INSERT INTO SC_SystemeProduits(RefDimension,NomSysteme,typePresta,ligne,Quantite,formule,cte1,DateModif) values (9,'TCFVBAC','MOA',9,0,null,null,now());
</v>
      </c>
      <c r="AO25" t="str">
        <f t="shared" si="3"/>
        <v xml:space="preserve">INSERT INTO SC_SystemeProduits(RefDimension,NomSysteme,typePresta,ligne,Quantite,formule,cte1,DateModif) values (10,'TCFVBAC','MOA',9,0,null,null,now());
</v>
      </c>
      <c r="AR25" t="str">
        <f t="shared" si="4"/>
        <v xml:space="preserve">INSERT INTO SC_SystemeProduits(RefDimension,NomSysteme,typePresta,ligne,Quantite,formule,cte1,DateModif) values (11,'TCFVBAC','MOA',9,0,null,null,now());
</v>
      </c>
      <c r="AU25" t="str">
        <f t="shared" si="5"/>
        <v xml:space="preserve">INSERT INTO SC_SystemeProduits(RefDimension,NomSysteme,typePresta,ligne,Quantite,formule,cte1,DateModif) values (17,'TCFVBAC','MOA',9,0,null,null,now());
</v>
      </c>
      <c r="AX25" t="str">
        <f t="shared" si="6"/>
        <v xml:space="preserve">INSERT INTO SC_SystemeProduits(RefDimension,NomSysteme,typePresta,ligne,Quantite,formule,cte1,DateModif) values (18,'TCFVBAC','MOA',9,0,null,null,now());
</v>
      </c>
    </row>
    <row r="26" spans="1:50" x14ac:dyDescent="0.3">
      <c r="A26" s="12">
        <f>VLOOKUP($C26,[1]ATELIER!$A$2:$K$291,11,0)</f>
        <v>36</v>
      </c>
      <c r="B26" t="s">
        <v>330</v>
      </c>
      <c r="C26" t="s">
        <v>316</v>
      </c>
      <c r="D26" t="s">
        <v>23</v>
      </c>
      <c r="E26">
        <v>1</v>
      </c>
      <c r="F26" s="14" t="s">
        <v>878</v>
      </c>
      <c r="G26" s="14" t="s">
        <v>911</v>
      </c>
      <c r="H26">
        <v>2</v>
      </c>
      <c r="I26" s="14" t="s">
        <v>878</v>
      </c>
      <c r="J26" s="14" t="s">
        <v>911</v>
      </c>
      <c r="K26">
        <v>2</v>
      </c>
      <c r="L26" s="14" t="s">
        <v>878</v>
      </c>
      <c r="M26" s="14" t="s">
        <v>911</v>
      </c>
      <c r="N26">
        <v>4</v>
      </c>
      <c r="O26" s="14" t="s">
        <v>878</v>
      </c>
      <c r="P26" s="14" t="s">
        <v>911</v>
      </c>
      <c r="Q26">
        <v>4</v>
      </c>
      <c r="R26" s="14" t="s">
        <v>878</v>
      </c>
      <c r="S26" s="14" t="s">
        <v>911</v>
      </c>
      <c r="T26">
        <v>4</v>
      </c>
      <c r="U26" s="14" t="s">
        <v>878</v>
      </c>
      <c r="V26" s="14" t="s">
        <v>911</v>
      </c>
      <c r="W26">
        <v>8</v>
      </c>
      <c r="X26" s="14" t="s">
        <v>878</v>
      </c>
      <c r="Y26" s="14" t="s">
        <v>911</v>
      </c>
      <c r="Z26">
        <v>8</v>
      </c>
      <c r="AA26" s="14" t="s">
        <v>878</v>
      </c>
      <c r="AB26" s="14" t="s">
        <v>911</v>
      </c>
      <c r="AC26" t="str">
        <f t="shared" si="7"/>
        <v xml:space="preserve">INSERT INTO SC_SystemeProduits(RefDimension,NomSysteme,typePresta,ligne,Quantite,formule,cte1,DateModif) values (2,'TCFVBAC','MOA',36,null,'1*CTE1','NB_BAC',now());
</v>
      </c>
      <c r="AF26" t="str">
        <f t="shared" si="0"/>
        <v xml:space="preserve">INSERT INTO SC_SystemeProduits(RefDimension,NomSysteme,typePresta,ligne,Quantite,formule,cte1,DateModif) values (4,'TCFVBAC','MOA',36,null,'1*CTE1','NB_BAC',now());
</v>
      </c>
      <c r="AI26" t="str">
        <f t="shared" si="1"/>
        <v xml:space="preserve">INSERT INTO SC_SystemeProduits(RefDimension,NomSysteme,typePresta,ligne,Quantite,formule,cte1,DateModif) values (5,'TCFVBAC','MOA',36,null,'1*CTE1','NB_BAC',now());
</v>
      </c>
      <c r="AL26" t="str">
        <f t="shared" si="2"/>
        <v xml:space="preserve">INSERT INTO SC_SystemeProduits(RefDimension,NomSysteme,typePresta,ligne,Quantite,formule,cte1,DateModif) values (9,'TCFVBAC','MOA',36,null,'1*CTE1','NB_BAC',now());
</v>
      </c>
      <c r="AO26" t="str">
        <f t="shared" si="3"/>
        <v xml:space="preserve">INSERT INTO SC_SystemeProduits(RefDimension,NomSysteme,typePresta,ligne,Quantite,formule,cte1,DateModif) values (10,'TCFVBAC','MOA',36,null,'1*CTE1','NB_BAC',now());
</v>
      </c>
      <c r="AR26" t="str">
        <f t="shared" si="4"/>
        <v xml:space="preserve">INSERT INTO SC_SystemeProduits(RefDimension,NomSysteme,typePresta,ligne,Quantite,formule,cte1,DateModif) values (11,'TCFVBAC','MOA',36,null,'1*CTE1','NB_BAC',now());
</v>
      </c>
      <c r="AU26" t="str">
        <f t="shared" si="5"/>
        <v xml:space="preserve">INSERT INTO SC_SystemeProduits(RefDimension,NomSysteme,typePresta,ligne,Quantite,formule,cte1,DateModif) values (17,'TCFVBAC','MOA',36,null,'1*CTE1','NB_BAC',now());
</v>
      </c>
      <c r="AX26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7" spans="1:50" x14ac:dyDescent="0.3">
      <c r="A27" s="12">
        <f>VLOOKUP($C27,[1]ATELIER!$A$2:$K$291,11,0)</f>
        <v>30</v>
      </c>
      <c r="B27" t="s">
        <v>330</v>
      </c>
      <c r="C27" t="s">
        <v>70</v>
      </c>
      <c r="D27" t="s">
        <v>8</v>
      </c>
      <c r="E27">
        <v>1</v>
      </c>
      <c r="F27" s="14" t="s">
        <v>878</v>
      </c>
      <c r="G27" s="14" t="s">
        <v>911</v>
      </c>
      <c r="H27">
        <v>2</v>
      </c>
      <c r="I27" s="14" t="s">
        <v>878</v>
      </c>
      <c r="J27" s="14" t="s">
        <v>911</v>
      </c>
      <c r="K27">
        <v>2</v>
      </c>
      <c r="L27" s="14" t="s">
        <v>878</v>
      </c>
      <c r="M27" s="14" t="s">
        <v>911</v>
      </c>
      <c r="N27">
        <v>4</v>
      </c>
      <c r="O27" s="14" t="s">
        <v>878</v>
      </c>
      <c r="P27" s="14" t="s">
        <v>911</v>
      </c>
      <c r="Q27">
        <v>4</v>
      </c>
      <c r="R27" s="14" t="s">
        <v>878</v>
      </c>
      <c r="S27" s="14" t="s">
        <v>911</v>
      </c>
      <c r="T27">
        <v>4</v>
      </c>
      <c r="U27" s="14" t="s">
        <v>878</v>
      </c>
      <c r="V27" s="14" t="s">
        <v>911</v>
      </c>
      <c r="W27">
        <v>8</v>
      </c>
      <c r="X27" s="14" t="s">
        <v>878</v>
      </c>
      <c r="Y27" s="14" t="s">
        <v>911</v>
      </c>
      <c r="Z27">
        <v>8</v>
      </c>
      <c r="AA27" s="14" t="s">
        <v>878</v>
      </c>
      <c r="AB27" s="14" t="s">
        <v>911</v>
      </c>
      <c r="AC27" t="str">
        <f t="shared" si="7"/>
        <v xml:space="preserve">INSERT INTO SC_SystemeProduits(RefDimension,NomSysteme,typePresta,ligne,Quantite,formule,cte1,DateModif) values (2,'TCFVBAC','MOA',30,null,'1*CTE1','NB_BAC',now());
</v>
      </c>
      <c r="AF27" t="str">
        <f t="shared" si="0"/>
        <v xml:space="preserve">INSERT INTO SC_SystemeProduits(RefDimension,NomSysteme,typePresta,ligne,Quantite,formule,cte1,DateModif) values (4,'TCFVBAC','MOA',30,null,'1*CTE1','NB_BAC',now());
</v>
      </c>
      <c r="AI27" t="str">
        <f t="shared" si="1"/>
        <v xml:space="preserve">INSERT INTO SC_SystemeProduits(RefDimension,NomSysteme,typePresta,ligne,Quantite,formule,cte1,DateModif) values (5,'TCFVBAC','MOA',30,null,'1*CTE1','NB_BAC',now());
</v>
      </c>
      <c r="AL27" t="str">
        <f t="shared" si="2"/>
        <v xml:space="preserve">INSERT INTO SC_SystemeProduits(RefDimension,NomSysteme,typePresta,ligne,Quantite,formule,cte1,DateModif) values (9,'TCFVBAC','MOA',30,null,'1*CTE1','NB_BAC',now());
</v>
      </c>
      <c r="AO27" t="str">
        <f t="shared" si="3"/>
        <v xml:space="preserve">INSERT INTO SC_SystemeProduits(RefDimension,NomSysteme,typePresta,ligne,Quantite,formule,cte1,DateModif) values (10,'TCFVBAC','MOA',30,null,'1*CTE1','NB_BAC',now());
</v>
      </c>
      <c r="AR27" t="str">
        <f t="shared" si="4"/>
        <v xml:space="preserve">INSERT INTO SC_SystemeProduits(RefDimension,NomSysteme,typePresta,ligne,Quantite,formule,cte1,DateModif) values (11,'TCFVBAC','MOA',30,null,'1*CTE1','NB_BAC',now());
</v>
      </c>
      <c r="AU27" t="str">
        <f t="shared" si="5"/>
        <v xml:space="preserve">INSERT INTO SC_SystemeProduits(RefDimension,NomSysteme,typePresta,ligne,Quantite,formule,cte1,DateModif) values (17,'TCFVBAC','MOA',30,null,'1*CTE1','NB_BAC',now());
</v>
      </c>
      <c r="AX27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8" spans="1:50" x14ac:dyDescent="0.3">
      <c r="A28" s="12">
        <f>VLOOKUP($C28,[1]ATELIER!$A$2:$K$291,11,0)</f>
        <v>27</v>
      </c>
      <c r="B28" t="s">
        <v>330</v>
      </c>
      <c r="C28" t="s">
        <v>62</v>
      </c>
      <c r="D28" t="s">
        <v>8</v>
      </c>
      <c r="E28">
        <v>1</v>
      </c>
      <c r="F28" s="14" t="s">
        <v>878</v>
      </c>
      <c r="G28" s="14" t="s">
        <v>911</v>
      </c>
      <c r="H28">
        <v>2</v>
      </c>
      <c r="I28" s="14" t="s">
        <v>878</v>
      </c>
      <c r="J28" s="14" t="s">
        <v>911</v>
      </c>
      <c r="K28">
        <v>2</v>
      </c>
      <c r="L28" s="14" t="s">
        <v>878</v>
      </c>
      <c r="M28" s="14" t="s">
        <v>911</v>
      </c>
      <c r="N28">
        <v>4</v>
      </c>
      <c r="O28" s="14" t="s">
        <v>878</v>
      </c>
      <c r="P28" s="14" t="s">
        <v>911</v>
      </c>
      <c r="Q28">
        <v>4</v>
      </c>
      <c r="R28" s="14" t="s">
        <v>878</v>
      </c>
      <c r="S28" s="14" t="s">
        <v>911</v>
      </c>
      <c r="T28">
        <v>4</v>
      </c>
      <c r="U28" s="14" t="s">
        <v>878</v>
      </c>
      <c r="V28" s="14" t="s">
        <v>911</v>
      </c>
      <c r="W28">
        <v>8</v>
      </c>
      <c r="X28" s="14" t="s">
        <v>878</v>
      </c>
      <c r="Y28" s="14" t="s">
        <v>911</v>
      </c>
      <c r="Z28">
        <v>8</v>
      </c>
      <c r="AA28" s="14" t="s">
        <v>878</v>
      </c>
      <c r="AB28" s="14" t="s">
        <v>911</v>
      </c>
      <c r="AC28" t="str">
        <f t="shared" si="7"/>
        <v xml:space="preserve">INSERT INTO SC_SystemeProduits(RefDimension,NomSysteme,typePresta,ligne,Quantite,formule,cte1,DateModif) values (2,'TCFVBAC','MOA',27,null,'1*CTE1','NB_BAC',now());
</v>
      </c>
      <c r="AF28" t="str">
        <f t="shared" si="0"/>
        <v xml:space="preserve">INSERT INTO SC_SystemeProduits(RefDimension,NomSysteme,typePresta,ligne,Quantite,formule,cte1,DateModif) values (4,'TCFVBAC','MOA',27,null,'1*CTE1','NB_BAC',now());
</v>
      </c>
      <c r="AI28" t="str">
        <f t="shared" si="1"/>
        <v xml:space="preserve">INSERT INTO SC_SystemeProduits(RefDimension,NomSysteme,typePresta,ligne,Quantite,formule,cte1,DateModif) values (5,'TCFVBAC','MOA',27,null,'1*CTE1','NB_BAC',now());
</v>
      </c>
      <c r="AL28" t="str">
        <f t="shared" si="2"/>
        <v xml:space="preserve">INSERT INTO SC_SystemeProduits(RefDimension,NomSysteme,typePresta,ligne,Quantite,formule,cte1,DateModif) values (9,'TCFVBAC','MOA',27,null,'1*CTE1','NB_BAC',now());
</v>
      </c>
      <c r="AO28" t="str">
        <f t="shared" si="3"/>
        <v xml:space="preserve">INSERT INTO SC_SystemeProduits(RefDimension,NomSysteme,typePresta,ligne,Quantite,formule,cte1,DateModif) values (10,'TCFVBAC','MOA',27,null,'1*CTE1','NB_BAC',now());
</v>
      </c>
      <c r="AR28" t="str">
        <f t="shared" si="4"/>
        <v xml:space="preserve">INSERT INTO SC_SystemeProduits(RefDimension,NomSysteme,typePresta,ligne,Quantite,formule,cte1,DateModif) values (11,'TCFVBAC','MOA',27,null,'1*CTE1','NB_BAC',now());
</v>
      </c>
      <c r="AU28" t="str">
        <f t="shared" si="5"/>
        <v xml:space="preserve">INSERT INTO SC_SystemeProduits(RefDimension,NomSysteme,typePresta,ligne,Quantite,formule,cte1,DateModif) values (17,'TCFVBAC','MOA',27,null,'1*CTE1','NB_BAC',now());
</v>
      </c>
      <c r="AX28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9" spans="1:50" x14ac:dyDescent="0.3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3">
      <c r="A30" s="12">
        <f>VLOOKUP($C30,[1]CHANTIER!$A$2:$K$291,11,0)</f>
        <v>58</v>
      </c>
      <c r="B30" t="s">
        <v>331</v>
      </c>
      <c r="C30" t="s">
        <v>199</v>
      </c>
      <c r="D30" t="s">
        <v>23</v>
      </c>
      <c r="E30">
        <v>1</v>
      </c>
      <c r="F30" s="14" t="s">
        <v>878</v>
      </c>
      <c r="G30" s="14" t="s">
        <v>911</v>
      </c>
      <c r="H30">
        <v>2</v>
      </c>
      <c r="I30" s="14" t="s">
        <v>878</v>
      </c>
      <c r="J30" s="14" t="s">
        <v>911</v>
      </c>
      <c r="K30">
        <v>2</v>
      </c>
      <c r="L30" s="14" t="s">
        <v>878</v>
      </c>
      <c r="M30" s="14" t="s">
        <v>911</v>
      </c>
      <c r="N30">
        <v>4</v>
      </c>
      <c r="O30" s="14" t="s">
        <v>878</v>
      </c>
      <c r="P30" s="14" t="s">
        <v>911</v>
      </c>
      <c r="Q30">
        <v>4</v>
      </c>
      <c r="R30" s="14" t="s">
        <v>878</v>
      </c>
      <c r="S30" s="14" t="s">
        <v>911</v>
      </c>
      <c r="T30">
        <v>4</v>
      </c>
      <c r="U30" s="14" t="s">
        <v>878</v>
      </c>
      <c r="V30" s="14" t="s">
        <v>911</v>
      </c>
      <c r="W30">
        <v>8</v>
      </c>
      <c r="X30" s="14" t="s">
        <v>878</v>
      </c>
      <c r="Y30" s="14" t="s">
        <v>911</v>
      </c>
      <c r="Z30">
        <v>8</v>
      </c>
      <c r="AA30" s="14" t="s">
        <v>878</v>
      </c>
      <c r="AB30" s="14" t="s">
        <v>911</v>
      </c>
      <c r="AC30" t="str">
        <f t="shared" si="7"/>
        <v xml:space="preserve">INSERT INTO SC_SystemeProduits(RefDimension,NomSysteme,typePresta,ligne,Quantite,formule,cte1,DateModif) values (2,'TCFVBAC','MOC',58,null,'1*CTE1','NB_BAC',now());
</v>
      </c>
      <c r="AF30" t="str">
        <f t="shared" si="0"/>
        <v xml:space="preserve">INSERT INTO SC_SystemeProduits(RefDimension,NomSysteme,typePresta,ligne,Quantite,formule,cte1,DateModif) values (4,'TCFVBAC','MOC',58,null,'1*CTE1','NB_BAC',now());
</v>
      </c>
      <c r="AI30" t="str">
        <f t="shared" si="1"/>
        <v xml:space="preserve">INSERT INTO SC_SystemeProduits(RefDimension,NomSysteme,typePresta,ligne,Quantite,formule,cte1,DateModif) values (5,'TCFVBAC','MOC',58,null,'1*CTE1','NB_BAC',now());
</v>
      </c>
      <c r="AL30" t="str">
        <f t="shared" si="2"/>
        <v xml:space="preserve">INSERT INTO SC_SystemeProduits(RefDimension,NomSysteme,typePresta,ligne,Quantite,formule,cte1,DateModif) values (9,'TCFVBAC','MOC',58,null,'1*CTE1','NB_BAC',now());
</v>
      </c>
      <c r="AO30" t="str">
        <f t="shared" si="3"/>
        <v xml:space="preserve">INSERT INTO SC_SystemeProduits(RefDimension,NomSysteme,typePresta,ligne,Quantite,formule,cte1,DateModif) values (10,'TCFVBAC','MOC',58,null,'1*CTE1','NB_BAC',now());
</v>
      </c>
      <c r="AR30" t="str">
        <f t="shared" si="4"/>
        <v xml:space="preserve">INSERT INTO SC_SystemeProduits(RefDimension,NomSysteme,typePresta,ligne,Quantite,formule,cte1,DateModif) values (11,'TCFVBAC','MOC',58,null,'1*CTE1','NB_BAC',now());
</v>
      </c>
      <c r="AU30" t="str">
        <f t="shared" si="5"/>
        <v xml:space="preserve">INSERT INTO SC_SystemeProduits(RefDimension,NomSysteme,typePresta,ligne,Quantite,formule,cte1,DateModif) values (17,'TCFVBAC','MOC',58,null,'1*CTE1','NB_BAC',now());
</v>
      </c>
      <c r="AX30" t="str">
        <f t="shared" si="6"/>
        <v xml:space="preserve">INSERT INTO SC_SystemeProduits(RefDimension,NomSysteme,typePresta,ligne,Quantite,formule,cte1,DateModif) values (18,'TCFVBAC','MOC',58,null,'1*CTE1','NB_BAC',now());
</v>
      </c>
    </row>
    <row r="31" spans="1:50" x14ac:dyDescent="0.3">
      <c r="A31" s="12">
        <f>VLOOKUP($C31,[1]CHANTIER!$A$2:$K$291,11,0)</f>
        <v>68</v>
      </c>
      <c r="B31" t="s">
        <v>331</v>
      </c>
      <c r="C31" t="s">
        <v>217</v>
      </c>
      <c r="D31" t="s">
        <v>120</v>
      </c>
      <c r="E31">
        <v>6</v>
      </c>
      <c r="F31" s="14" t="s">
        <v>878</v>
      </c>
      <c r="G31" s="14" t="s">
        <v>904</v>
      </c>
      <c r="H31">
        <v>10</v>
      </c>
      <c r="I31" s="14" t="s">
        <v>878</v>
      </c>
      <c r="J31" s="14" t="s">
        <v>904</v>
      </c>
      <c r="K31">
        <v>12</v>
      </c>
      <c r="L31" s="14" t="s">
        <v>878</v>
      </c>
      <c r="M31" s="14" t="s">
        <v>904</v>
      </c>
      <c r="N31">
        <v>20</v>
      </c>
      <c r="O31" s="14" t="s">
        <v>878</v>
      </c>
      <c r="P31" s="14" t="s">
        <v>904</v>
      </c>
      <c r="Q31">
        <v>24</v>
      </c>
      <c r="R31" s="14" t="s">
        <v>878</v>
      </c>
      <c r="S31" s="14" t="s">
        <v>904</v>
      </c>
      <c r="T31">
        <v>24</v>
      </c>
      <c r="U31" s="14" t="s">
        <v>878</v>
      </c>
      <c r="V31" s="14" t="s">
        <v>904</v>
      </c>
      <c r="W31">
        <v>40</v>
      </c>
      <c r="X31" s="14" t="s">
        <v>878</v>
      </c>
      <c r="Y31" s="14" t="s">
        <v>904</v>
      </c>
      <c r="Z31">
        <v>40</v>
      </c>
      <c r="AA31" s="14" t="s">
        <v>878</v>
      </c>
      <c r="AB31" s="14" t="s">
        <v>904</v>
      </c>
      <c r="AC31" t="str">
        <f t="shared" si="7"/>
        <v xml:space="preserve">INSERT INTO SC_SystemeProduits(RefDimension,NomSysteme,typePresta,ligne,Quantite,formule,cte1,DateModif) values (2,'TCFVBAC','MOC',68,null,'1*CTE1','SURFACE',now());
</v>
      </c>
      <c r="AF31" t="str">
        <f t="shared" si="0"/>
        <v xml:space="preserve">INSERT INTO SC_SystemeProduits(RefDimension,NomSysteme,typePresta,ligne,Quantite,formule,cte1,DateModif) values (4,'TCFVBAC','MOC',68,null,'1*CTE1','SURFACE',now());
</v>
      </c>
      <c r="AI31" t="str">
        <f t="shared" si="1"/>
        <v xml:space="preserve">INSERT INTO SC_SystemeProduits(RefDimension,NomSysteme,typePresta,ligne,Quantite,formule,cte1,DateModif) values (5,'TCFVBAC','MOC',68,null,'1*CTE1','SURFACE',now());
</v>
      </c>
      <c r="AL31" t="str">
        <f t="shared" si="2"/>
        <v xml:space="preserve">INSERT INTO SC_SystemeProduits(RefDimension,NomSysteme,typePresta,ligne,Quantite,formule,cte1,DateModif) values (9,'TCFVBAC','MOC',68,null,'1*CTE1','SURFACE',now());
</v>
      </c>
      <c r="AO31" t="str">
        <f t="shared" si="3"/>
        <v xml:space="preserve">INSERT INTO SC_SystemeProduits(RefDimension,NomSysteme,typePresta,ligne,Quantite,formule,cte1,DateModif) values (10,'TCFVBAC','MOC',68,null,'1*CTE1','SURFACE',now());
</v>
      </c>
      <c r="AR31" t="str">
        <f t="shared" si="4"/>
        <v xml:space="preserve">INSERT INTO SC_SystemeProduits(RefDimension,NomSysteme,typePresta,ligne,Quantite,formule,cte1,DateModif) values (11,'TCFVBAC','MOC',68,null,'1*CTE1','SURFACE',now());
</v>
      </c>
      <c r="AU31" t="str">
        <f t="shared" si="5"/>
        <v xml:space="preserve">INSERT INTO SC_SystemeProduits(RefDimension,NomSysteme,typePresta,ligne,Quantite,formule,cte1,DateModif) values (17,'TCFVBAC','MOC',68,null,'1*CTE1','SURFACE',now());
</v>
      </c>
      <c r="AX31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32" spans="1:50" x14ac:dyDescent="0.3">
      <c r="A32" s="12">
        <f>VLOOKUP($C32,[1]CHANTIER!$A$2:$K$291,11,0)</f>
        <v>67</v>
      </c>
      <c r="B32" t="s">
        <v>331</v>
      </c>
      <c r="C32" t="s">
        <v>215</v>
      </c>
      <c r="D32" t="s">
        <v>120</v>
      </c>
      <c r="E32">
        <v>6</v>
      </c>
      <c r="F32" s="14" t="s">
        <v>878</v>
      </c>
      <c r="G32" s="14" t="s">
        <v>904</v>
      </c>
      <c r="H32">
        <v>10</v>
      </c>
      <c r="I32" s="14" t="s">
        <v>878</v>
      </c>
      <c r="J32" s="14" t="s">
        <v>904</v>
      </c>
      <c r="K32">
        <v>12</v>
      </c>
      <c r="L32" s="14" t="s">
        <v>878</v>
      </c>
      <c r="M32" s="14" t="s">
        <v>904</v>
      </c>
      <c r="N32">
        <v>20</v>
      </c>
      <c r="O32" s="14" t="s">
        <v>878</v>
      </c>
      <c r="P32" s="14" t="s">
        <v>904</v>
      </c>
      <c r="Q32">
        <v>24</v>
      </c>
      <c r="R32" s="14" t="s">
        <v>878</v>
      </c>
      <c r="S32" s="14" t="s">
        <v>904</v>
      </c>
      <c r="T32">
        <v>24</v>
      </c>
      <c r="U32" s="14" t="s">
        <v>878</v>
      </c>
      <c r="V32" s="14" t="s">
        <v>904</v>
      </c>
      <c r="W32">
        <v>40</v>
      </c>
      <c r="X32" s="14" t="s">
        <v>878</v>
      </c>
      <c r="Y32" s="14" t="s">
        <v>904</v>
      </c>
      <c r="Z32">
        <v>40</v>
      </c>
      <c r="AA32" s="14" t="s">
        <v>878</v>
      </c>
      <c r="AB32" s="14" t="s">
        <v>904</v>
      </c>
      <c r="AC32" t="str">
        <f t="shared" si="7"/>
        <v xml:space="preserve">INSERT INTO SC_SystemeProduits(RefDimension,NomSysteme,typePresta,ligne,Quantite,formule,cte1,DateModif) values (2,'TCFVBAC','MOC',67,null,'1*CTE1','SURFACE',now());
</v>
      </c>
      <c r="AF32" t="str">
        <f t="shared" si="0"/>
        <v xml:space="preserve">INSERT INTO SC_SystemeProduits(RefDimension,NomSysteme,typePresta,ligne,Quantite,formule,cte1,DateModif) values (4,'TCFVBAC','MOC',67,null,'1*CTE1','SURFACE',now());
</v>
      </c>
      <c r="AI32" t="str">
        <f t="shared" si="1"/>
        <v xml:space="preserve">INSERT INTO SC_SystemeProduits(RefDimension,NomSysteme,typePresta,ligne,Quantite,formule,cte1,DateModif) values (5,'TCFVBAC','MOC',67,null,'1*CTE1','SURFACE',now());
</v>
      </c>
      <c r="AL32" t="str">
        <f t="shared" si="2"/>
        <v xml:space="preserve">INSERT INTO SC_SystemeProduits(RefDimension,NomSysteme,typePresta,ligne,Quantite,formule,cte1,DateModif) values (9,'TCFVBAC','MOC',67,null,'1*CTE1','SURFACE',now());
</v>
      </c>
      <c r="AO32" t="str">
        <f t="shared" si="3"/>
        <v xml:space="preserve">INSERT INTO SC_SystemeProduits(RefDimension,NomSysteme,typePresta,ligne,Quantite,formule,cte1,DateModif) values (10,'TCFVBAC','MOC',67,null,'1*CTE1','SURFACE',now());
</v>
      </c>
      <c r="AR32" t="str">
        <f t="shared" si="4"/>
        <v xml:space="preserve">INSERT INTO SC_SystemeProduits(RefDimension,NomSysteme,typePresta,ligne,Quantite,formule,cte1,DateModif) values (11,'TCFVBAC','MOC',67,null,'1*CTE1','SURFACE',now());
</v>
      </c>
      <c r="AU32" t="str">
        <f t="shared" si="5"/>
        <v xml:space="preserve">INSERT INTO SC_SystemeProduits(RefDimension,NomSysteme,typePresta,ligne,Quantite,formule,cte1,DateModif) values (17,'TCFVBAC','MOC',67,null,'1*CTE1','SURFACE',now());
</v>
      </c>
      <c r="AX32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33" spans="1:50" x14ac:dyDescent="0.3">
      <c r="A33" s="12">
        <f>VLOOKUP($C33,[1]CHANTIER!$A$2:$K$291,11,0)</f>
        <v>72</v>
      </c>
      <c r="B33" t="s">
        <v>331</v>
      </c>
      <c r="C33" t="s">
        <v>224</v>
      </c>
      <c r="D33" t="s">
        <v>183</v>
      </c>
      <c r="E33">
        <v>4</v>
      </c>
      <c r="F33" s="14" t="s">
        <v>908</v>
      </c>
      <c r="G33" s="14" t="s">
        <v>904</v>
      </c>
      <c r="H33">
        <v>5</v>
      </c>
      <c r="I33" s="14" t="s">
        <v>908</v>
      </c>
      <c r="J33" s="14" t="s">
        <v>904</v>
      </c>
      <c r="K33">
        <v>6</v>
      </c>
      <c r="L33" s="14" t="s">
        <v>908</v>
      </c>
      <c r="M33" s="14" t="s">
        <v>904</v>
      </c>
      <c r="N33">
        <v>7</v>
      </c>
      <c r="O33" s="14" t="s">
        <v>908</v>
      </c>
      <c r="P33" s="14" t="s">
        <v>904</v>
      </c>
      <c r="Q33">
        <v>8</v>
      </c>
      <c r="R33" s="14" t="s">
        <v>908</v>
      </c>
      <c r="S33" s="14" t="s">
        <v>904</v>
      </c>
      <c r="T33">
        <v>8</v>
      </c>
      <c r="U33" s="14" t="s">
        <v>908</v>
      </c>
      <c r="V33" s="14" t="s">
        <v>904</v>
      </c>
      <c r="W33">
        <v>9</v>
      </c>
      <c r="X33" s="14" t="s">
        <v>908</v>
      </c>
      <c r="Y33" s="14" t="s">
        <v>904</v>
      </c>
      <c r="Z33">
        <v>9</v>
      </c>
      <c r="AA33" s="14" t="s">
        <v>908</v>
      </c>
      <c r="AB33" s="14" t="s">
        <v>904</v>
      </c>
      <c r="AC33" t="str">
        <f t="shared" si="7"/>
        <v xml:space="preserve">INSERT INTO SC_SystemeProduits(RefDimension,NomSysteme,typePresta,ligne,Quantite,formule,cte1,DateModif) values (2,'TCFVBAC','MOC',72,null,'0.6*CTE1','SURFACE',now());
</v>
      </c>
      <c r="AF33" t="str">
        <f t="shared" si="0"/>
        <v xml:space="preserve">INSERT INTO SC_SystemeProduits(RefDimension,NomSysteme,typePresta,ligne,Quantite,formule,cte1,DateModif) values (4,'TCFVBAC','MOC',72,null,'0.6*CTE1','SURFACE',now());
</v>
      </c>
      <c r="AI33" t="str">
        <f t="shared" si="1"/>
        <v xml:space="preserve">INSERT INTO SC_SystemeProduits(RefDimension,NomSysteme,typePresta,ligne,Quantite,formule,cte1,DateModif) values (5,'TCFVBAC','MOC',72,null,'0.6*CTE1','SURFACE',now());
</v>
      </c>
      <c r="AL33" t="str">
        <f t="shared" si="2"/>
        <v xml:space="preserve">INSERT INTO SC_SystemeProduits(RefDimension,NomSysteme,typePresta,ligne,Quantite,formule,cte1,DateModif) values (9,'TCFVBAC','MOC',72,null,'0.6*CTE1','SURFACE',now());
</v>
      </c>
      <c r="AO33" t="str">
        <f t="shared" si="3"/>
        <v xml:space="preserve">INSERT INTO SC_SystemeProduits(RefDimension,NomSysteme,typePresta,ligne,Quantite,formule,cte1,DateModif) values (10,'TCFVBAC','MOC',72,null,'0.6*CTE1','SURFACE',now());
</v>
      </c>
      <c r="AR33" t="str">
        <f t="shared" si="4"/>
        <v xml:space="preserve">INSERT INTO SC_SystemeProduits(RefDimension,NomSysteme,typePresta,ligne,Quantite,formule,cte1,DateModif) values (11,'TCFVBAC','MOC',72,null,'0.6*CTE1','SURFACE',now());
</v>
      </c>
      <c r="AU33" t="str">
        <f t="shared" si="5"/>
        <v xml:space="preserve">INSERT INTO SC_SystemeProduits(RefDimension,NomSysteme,typePresta,ligne,Quantite,formule,cte1,DateModif) values (17,'TCFVBAC','MOC',72,null,'0.6*CTE1','SURFACE',now());
</v>
      </c>
      <c r="AX33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34" spans="1:50" x14ac:dyDescent="0.3">
      <c r="A34" s="12">
        <f>VLOOKUP($C34,[1]CHANTIER!$A$2:$K$291,11,0)</f>
        <v>61</v>
      </c>
      <c r="B34" t="s">
        <v>331</v>
      </c>
      <c r="C34" t="s">
        <v>205</v>
      </c>
      <c r="D34" t="s">
        <v>8</v>
      </c>
      <c r="E34">
        <v>36</v>
      </c>
      <c r="F34" s="14" t="s">
        <v>903</v>
      </c>
      <c r="G34" s="14" t="s">
        <v>904</v>
      </c>
      <c r="H34">
        <v>60</v>
      </c>
      <c r="I34" s="14" t="s">
        <v>903</v>
      </c>
      <c r="J34" s="14" t="s">
        <v>904</v>
      </c>
      <c r="K34">
        <v>72</v>
      </c>
      <c r="L34" s="14" t="s">
        <v>903</v>
      </c>
      <c r="M34" s="14" t="s">
        <v>904</v>
      </c>
      <c r="N34">
        <v>120</v>
      </c>
      <c r="O34" s="14" t="s">
        <v>903</v>
      </c>
      <c r="P34" s="14" t="s">
        <v>904</v>
      </c>
      <c r="Q34">
        <v>144</v>
      </c>
      <c r="R34" s="14" t="s">
        <v>903</v>
      </c>
      <c r="S34" s="14" t="s">
        <v>904</v>
      </c>
      <c r="T34">
        <v>144</v>
      </c>
      <c r="U34" s="14" t="s">
        <v>903</v>
      </c>
      <c r="V34" s="14" t="s">
        <v>904</v>
      </c>
      <c r="W34">
        <v>240</v>
      </c>
      <c r="X34" s="14" t="s">
        <v>903</v>
      </c>
      <c r="Y34" s="14" t="s">
        <v>904</v>
      </c>
      <c r="Z34">
        <v>240</v>
      </c>
      <c r="AA34" s="14" t="s">
        <v>903</v>
      </c>
      <c r="AB34" s="14" t="s">
        <v>904</v>
      </c>
      <c r="AC34" t="str">
        <f t="shared" si="7"/>
        <v xml:space="preserve">INSERT INTO SC_SystemeProduits(RefDimension,NomSysteme,typePresta,ligne,Quantite,formule,cte1,DateModif) values (2,'TCFVBAC','MOC',61,null,'6*CTE1','SURFACE',now());
</v>
      </c>
      <c r="AF34" t="str">
        <f t="shared" si="0"/>
        <v xml:space="preserve">INSERT INTO SC_SystemeProduits(RefDimension,NomSysteme,typePresta,ligne,Quantite,formule,cte1,DateModif) values (4,'TCFVBAC','MOC',61,null,'6*CTE1','SURFACE',now());
</v>
      </c>
      <c r="AI34" t="str">
        <f t="shared" si="1"/>
        <v xml:space="preserve">INSERT INTO SC_SystemeProduits(RefDimension,NomSysteme,typePresta,ligne,Quantite,formule,cte1,DateModif) values (5,'TCFVBAC','MOC',61,null,'6*CTE1','SURFACE',now());
</v>
      </c>
      <c r="AL34" t="str">
        <f t="shared" si="2"/>
        <v xml:space="preserve">INSERT INTO SC_SystemeProduits(RefDimension,NomSysteme,typePresta,ligne,Quantite,formule,cte1,DateModif) values (9,'TCFVBAC','MOC',61,null,'6*CTE1','SURFACE',now());
</v>
      </c>
      <c r="AO34" t="str">
        <f t="shared" si="3"/>
        <v xml:space="preserve">INSERT INTO SC_SystemeProduits(RefDimension,NomSysteme,typePresta,ligne,Quantite,formule,cte1,DateModif) values (10,'TCFVBAC','MOC',61,null,'6*CTE1','SURFACE',now());
</v>
      </c>
      <c r="AR34" t="str">
        <f t="shared" si="4"/>
        <v xml:space="preserve">INSERT INTO SC_SystemeProduits(RefDimension,NomSysteme,typePresta,ligne,Quantite,formule,cte1,DateModif) values (11,'TCFVBAC','MOC',61,null,'6*CTE1','SURFACE',now());
</v>
      </c>
      <c r="AU34" t="str">
        <f t="shared" si="5"/>
        <v xml:space="preserve">INSERT INTO SC_SystemeProduits(RefDimension,NomSysteme,typePresta,ligne,Quantite,formule,cte1,DateModif) values (17,'TCFVBAC','MOC',61,null,'6*CTE1','SURFACE',now());
</v>
      </c>
      <c r="AX34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35" spans="1:50" x14ac:dyDescent="0.3">
      <c r="A35" s="12">
        <f>VLOOKUP($C35,[1]CHANTIER!$A$2:$K$291,11,0)</f>
        <v>35</v>
      </c>
      <c r="B35" t="s">
        <v>331</v>
      </c>
      <c r="C35" t="s">
        <v>155</v>
      </c>
      <c r="D35" t="s">
        <v>8</v>
      </c>
      <c r="E35">
        <v>3</v>
      </c>
      <c r="F35" s="14" t="s">
        <v>892</v>
      </c>
      <c r="G35" s="14" t="s">
        <v>911</v>
      </c>
      <c r="H35">
        <v>6</v>
      </c>
      <c r="I35" s="14" t="s">
        <v>892</v>
      </c>
      <c r="J35" s="14" t="s">
        <v>911</v>
      </c>
      <c r="K35">
        <v>6</v>
      </c>
      <c r="L35" s="14" t="s">
        <v>892</v>
      </c>
      <c r="M35" s="14" t="s">
        <v>911</v>
      </c>
      <c r="N35">
        <v>12</v>
      </c>
      <c r="O35" s="14" t="s">
        <v>892</v>
      </c>
      <c r="P35" s="14" t="s">
        <v>911</v>
      </c>
      <c r="Q35">
        <v>12</v>
      </c>
      <c r="R35" s="14" t="s">
        <v>892</v>
      </c>
      <c r="S35" s="14" t="s">
        <v>911</v>
      </c>
      <c r="T35">
        <v>12</v>
      </c>
      <c r="U35" s="14" t="s">
        <v>892</v>
      </c>
      <c r="V35" s="14" t="s">
        <v>911</v>
      </c>
      <c r="W35">
        <v>24</v>
      </c>
      <c r="X35" s="14" t="s">
        <v>892</v>
      </c>
      <c r="Y35" s="14" t="s">
        <v>911</v>
      </c>
      <c r="Z35">
        <v>24</v>
      </c>
      <c r="AA35" s="14" t="s">
        <v>892</v>
      </c>
      <c r="AB35" s="14" t="s">
        <v>911</v>
      </c>
      <c r="AC35" t="str">
        <f t="shared" si="7"/>
        <v xml:space="preserve">INSERT INTO SC_SystemeProduits(RefDimension,NomSysteme,typePresta,ligne,Quantite,formule,cte1,DateModif) values (2,'TCFVBAC','MOC',35,null,'3*CTE1','NB_BAC',now());
</v>
      </c>
      <c r="AF35" t="str">
        <f t="shared" si="0"/>
        <v xml:space="preserve">INSERT INTO SC_SystemeProduits(RefDimension,NomSysteme,typePresta,ligne,Quantite,formule,cte1,DateModif) values (4,'TCFVBAC','MOC',35,null,'3*CTE1','NB_BAC',now());
</v>
      </c>
      <c r="AI35" t="str">
        <f t="shared" si="1"/>
        <v xml:space="preserve">INSERT INTO SC_SystemeProduits(RefDimension,NomSysteme,typePresta,ligne,Quantite,formule,cte1,DateModif) values (5,'TCFVBAC','MOC',35,null,'3*CTE1','NB_BAC',now());
</v>
      </c>
      <c r="AL35" t="str">
        <f t="shared" si="2"/>
        <v xml:space="preserve">INSERT INTO SC_SystemeProduits(RefDimension,NomSysteme,typePresta,ligne,Quantite,formule,cte1,DateModif) values (9,'TCFVBAC','MOC',35,null,'3*CTE1','NB_BAC',now());
</v>
      </c>
      <c r="AO35" t="str">
        <f t="shared" si="3"/>
        <v xml:space="preserve">INSERT INTO SC_SystemeProduits(RefDimension,NomSysteme,typePresta,ligne,Quantite,formule,cte1,DateModif) values (10,'TCFVBAC','MOC',35,null,'3*CTE1','NB_BAC',now());
</v>
      </c>
      <c r="AR35" t="str">
        <f t="shared" si="4"/>
        <v xml:space="preserve">INSERT INTO SC_SystemeProduits(RefDimension,NomSysteme,typePresta,ligne,Quantite,formule,cte1,DateModif) values (11,'TCFVBAC','MOC',35,null,'3*CTE1','NB_BAC',now());
</v>
      </c>
      <c r="AU35" t="str">
        <f t="shared" si="5"/>
        <v xml:space="preserve">INSERT INTO SC_SystemeProduits(RefDimension,NomSysteme,typePresta,ligne,Quantite,formule,cte1,DateModif) values (17,'TCFVBAC','MOC',35,null,'3*CTE1','NB_BAC',now());
</v>
      </c>
      <c r="AX3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36" spans="1:50" x14ac:dyDescent="0.3">
      <c r="A36" s="12">
        <f>VLOOKUP($C36,[1]CHANTIER!$A$2:$K$291,11,0)</f>
        <v>33</v>
      </c>
      <c r="B36" t="s">
        <v>331</v>
      </c>
      <c r="C36" t="s">
        <v>151</v>
      </c>
      <c r="D36" t="s">
        <v>8</v>
      </c>
      <c r="E36">
        <v>1</v>
      </c>
      <c r="F36" s="14" t="s">
        <v>878</v>
      </c>
      <c r="G36" s="14" t="s">
        <v>911</v>
      </c>
      <c r="H36">
        <v>2</v>
      </c>
      <c r="I36" s="14" t="s">
        <v>878</v>
      </c>
      <c r="J36" s="14" t="s">
        <v>911</v>
      </c>
      <c r="K36">
        <v>2</v>
      </c>
      <c r="L36" s="14" t="s">
        <v>878</v>
      </c>
      <c r="M36" s="14" t="s">
        <v>911</v>
      </c>
      <c r="N36">
        <v>4</v>
      </c>
      <c r="O36" s="14" t="s">
        <v>878</v>
      </c>
      <c r="P36" s="14" t="s">
        <v>911</v>
      </c>
      <c r="Q36">
        <v>4</v>
      </c>
      <c r="R36" s="14" t="s">
        <v>878</v>
      </c>
      <c r="S36" s="14" t="s">
        <v>911</v>
      </c>
      <c r="T36">
        <v>4</v>
      </c>
      <c r="U36" s="14" t="s">
        <v>878</v>
      </c>
      <c r="V36" s="14" t="s">
        <v>911</v>
      </c>
      <c r="W36">
        <v>8</v>
      </c>
      <c r="X36" s="14" t="s">
        <v>878</v>
      </c>
      <c r="Y36" s="14" t="s">
        <v>911</v>
      </c>
      <c r="Z36">
        <v>8</v>
      </c>
      <c r="AA36" s="14" t="s">
        <v>878</v>
      </c>
      <c r="AB36" s="14" t="s">
        <v>911</v>
      </c>
      <c r="AC36" t="str">
        <f t="shared" si="7"/>
        <v xml:space="preserve">INSERT INTO SC_SystemeProduits(RefDimension,NomSysteme,typePresta,ligne,Quantite,formule,cte1,DateModif) values (2,'TCFVBAC','MOC',33,null,'1*CTE1','NB_BAC',now());
</v>
      </c>
      <c r="AF36" t="str">
        <f t="shared" si="0"/>
        <v xml:space="preserve">INSERT INTO SC_SystemeProduits(RefDimension,NomSysteme,typePresta,ligne,Quantite,formule,cte1,DateModif) values (4,'TCFVBAC','MOC',33,null,'1*CTE1','NB_BAC',now());
</v>
      </c>
      <c r="AI36" t="str">
        <f t="shared" si="1"/>
        <v xml:space="preserve">INSERT INTO SC_SystemeProduits(RefDimension,NomSysteme,typePresta,ligne,Quantite,formule,cte1,DateModif) values (5,'TCFVBAC','MOC',33,null,'1*CTE1','NB_BAC',now());
</v>
      </c>
      <c r="AL36" t="str">
        <f t="shared" si="2"/>
        <v xml:space="preserve">INSERT INTO SC_SystemeProduits(RefDimension,NomSysteme,typePresta,ligne,Quantite,formule,cte1,DateModif) values (9,'TCFVBAC','MOC',33,null,'1*CTE1','NB_BAC',now());
</v>
      </c>
      <c r="AO36" t="str">
        <f t="shared" si="3"/>
        <v xml:space="preserve">INSERT INTO SC_SystemeProduits(RefDimension,NomSysteme,typePresta,ligne,Quantite,formule,cte1,DateModif) values (10,'TCFVBAC','MOC',33,null,'1*CTE1','NB_BAC',now());
</v>
      </c>
      <c r="AR36" t="str">
        <f t="shared" si="4"/>
        <v xml:space="preserve">INSERT INTO SC_SystemeProduits(RefDimension,NomSysteme,typePresta,ligne,Quantite,formule,cte1,DateModif) values (11,'TCFVBAC','MOC',33,null,'1*CTE1','NB_BAC',now());
</v>
      </c>
      <c r="AU36" t="str">
        <f t="shared" si="5"/>
        <v xml:space="preserve">INSERT INTO SC_SystemeProduits(RefDimension,NomSysteme,typePresta,ligne,Quantite,formule,cte1,DateModif) values (17,'TCFVBAC','MOC',33,null,'1*CTE1','NB_BAC',now());
</v>
      </c>
      <c r="AX36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7" spans="1:50" x14ac:dyDescent="0.3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3">
      <c r="A38" s="12">
        <f>VLOOKUP($C38,[1]MINIPELLE!$A$2:$K$291,11,0)</f>
        <v>12</v>
      </c>
      <c r="B38" t="s">
        <v>332</v>
      </c>
      <c r="C38" t="s">
        <v>217</v>
      </c>
      <c r="D38" t="s">
        <v>120</v>
      </c>
      <c r="E38">
        <v>6</v>
      </c>
      <c r="F38" s="14" t="s">
        <v>878</v>
      </c>
      <c r="G38" s="14" t="s">
        <v>904</v>
      </c>
      <c r="H38">
        <v>10</v>
      </c>
      <c r="I38" s="14" t="s">
        <v>878</v>
      </c>
      <c r="J38" s="14" t="s">
        <v>904</v>
      </c>
      <c r="K38">
        <v>12</v>
      </c>
      <c r="L38" s="14" t="s">
        <v>878</v>
      </c>
      <c r="M38" s="14" t="s">
        <v>904</v>
      </c>
      <c r="N38">
        <v>20</v>
      </c>
      <c r="O38" s="14" t="s">
        <v>878</v>
      </c>
      <c r="P38" s="14" t="s">
        <v>904</v>
      </c>
      <c r="Q38">
        <v>24</v>
      </c>
      <c r="R38" s="14" t="s">
        <v>878</v>
      </c>
      <c r="S38" s="14" t="s">
        <v>904</v>
      </c>
      <c r="T38">
        <v>24</v>
      </c>
      <c r="U38" s="14" t="s">
        <v>878</v>
      </c>
      <c r="V38" s="14" t="s">
        <v>904</v>
      </c>
      <c r="W38">
        <v>40</v>
      </c>
      <c r="X38" s="14" t="s">
        <v>878</v>
      </c>
      <c r="Y38" s="14" t="s">
        <v>904</v>
      </c>
      <c r="Z38">
        <v>40</v>
      </c>
      <c r="AA38" s="14" t="s">
        <v>878</v>
      </c>
      <c r="AB38" s="14" t="s">
        <v>904</v>
      </c>
      <c r="AC38" t="str">
        <f t="shared" si="7"/>
        <v xml:space="preserve">INSERT INTO SC_SystemeProduits(RefDimension,NomSysteme,typePresta,ligne,Quantite,formule,cte1,DateModif) values (2,'TCFVBAC','MP',12,null,'1*CTE1','SURFACE',now());
</v>
      </c>
      <c r="AF38" t="str">
        <f t="shared" si="0"/>
        <v xml:space="preserve">INSERT INTO SC_SystemeProduits(RefDimension,NomSysteme,typePresta,ligne,Quantite,formule,cte1,DateModif) values (4,'TCFVBAC','MP',12,null,'1*CTE1','SURFACE',now());
</v>
      </c>
      <c r="AI38" t="str">
        <f t="shared" si="1"/>
        <v xml:space="preserve">INSERT INTO SC_SystemeProduits(RefDimension,NomSysteme,typePresta,ligne,Quantite,formule,cte1,DateModif) values (5,'TCFVBAC','MP',12,null,'1*CTE1','SURFACE',now());
</v>
      </c>
      <c r="AL38" t="str">
        <f t="shared" si="2"/>
        <v xml:space="preserve">INSERT INTO SC_SystemeProduits(RefDimension,NomSysteme,typePresta,ligne,Quantite,formule,cte1,DateModif) values (9,'TCFVBAC','MP',12,null,'1*CTE1','SURFACE',now());
</v>
      </c>
      <c r="AO38" t="str">
        <f t="shared" si="3"/>
        <v xml:space="preserve">INSERT INTO SC_SystemeProduits(RefDimension,NomSysteme,typePresta,ligne,Quantite,formule,cte1,DateModif) values (10,'TCFVBAC','MP',12,null,'1*CTE1','SURFACE',now());
</v>
      </c>
      <c r="AR38" t="str">
        <f t="shared" si="4"/>
        <v xml:space="preserve">INSERT INTO SC_SystemeProduits(RefDimension,NomSysteme,typePresta,ligne,Quantite,formule,cte1,DateModif) values (11,'TCFVBAC','MP',12,null,'1*CTE1','SURFACE',now());
</v>
      </c>
      <c r="AU38" t="str">
        <f t="shared" si="5"/>
        <v xml:space="preserve">INSERT INTO SC_SystemeProduits(RefDimension,NomSysteme,typePresta,ligne,Quantite,formule,cte1,DateModif) values (17,'TCFVBAC','MP',12,null,'1*CTE1','SURFACE',now());
</v>
      </c>
      <c r="AX38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9" spans="1:50" x14ac:dyDescent="0.3">
      <c r="A39" s="12">
        <f>VLOOKUP($C39,[1]MINIPELLE!$A$2:$K$291,11,0)</f>
        <v>2</v>
      </c>
      <c r="B39" t="s">
        <v>332</v>
      </c>
      <c r="C39" t="s">
        <v>215</v>
      </c>
      <c r="D39" t="s">
        <v>120</v>
      </c>
      <c r="E39">
        <v>6</v>
      </c>
      <c r="F39" s="14" t="s">
        <v>878</v>
      </c>
      <c r="G39" s="14" t="s">
        <v>904</v>
      </c>
      <c r="H39">
        <v>10</v>
      </c>
      <c r="I39" s="14" t="s">
        <v>878</v>
      </c>
      <c r="J39" s="14" t="s">
        <v>904</v>
      </c>
      <c r="K39">
        <v>12</v>
      </c>
      <c r="L39" s="14" t="s">
        <v>878</v>
      </c>
      <c r="M39" s="14" t="s">
        <v>904</v>
      </c>
      <c r="N39">
        <v>20</v>
      </c>
      <c r="O39" s="14" t="s">
        <v>878</v>
      </c>
      <c r="P39" s="14" t="s">
        <v>904</v>
      </c>
      <c r="Q39">
        <v>24</v>
      </c>
      <c r="R39" s="14" t="s">
        <v>878</v>
      </c>
      <c r="S39" s="14" t="s">
        <v>904</v>
      </c>
      <c r="T39">
        <v>24</v>
      </c>
      <c r="U39" s="14" t="s">
        <v>878</v>
      </c>
      <c r="V39" s="14" t="s">
        <v>904</v>
      </c>
      <c r="W39">
        <v>40</v>
      </c>
      <c r="X39" s="14" t="s">
        <v>878</v>
      </c>
      <c r="Y39" s="14" t="s">
        <v>904</v>
      </c>
      <c r="Z39">
        <v>40</v>
      </c>
      <c r="AA39" s="14" t="s">
        <v>878</v>
      </c>
      <c r="AB39" s="14" t="s">
        <v>904</v>
      </c>
      <c r="AC39" t="str">
        <f t="shared" si="7"/>
        <v xml:space="preserve">INSERT INTO SC_SystemeProduits(RefDimension,NomSysteme,typePresta,ligne,Quantite,formule,cte1,DateModif) values (2,'TCFVBAC','MP',2,null,'1*CTE1','SURFACE',now());
</v>
      </c>
      <c r="AF39" t="str">
        <f t="shared" si="0"/>
        <v xml:space="preserve">INSERT INTO SC_SystemeProduits(RefDimension,NomSysteme,typePresta,ligne,Quantite,formule,cte1,DateModif) values (4,'TCFVBAC','MP',2,null,'1*CTE1','SURFACE',now());
</v>
      </c>
      <c r="AI39" t="str">
        <f t="shared" si="1"/>
        <v xml:space="preserve">INSERT INTO SC_SystemeProduits(RefDimension,NomSysteme,typePresta,ligne,Quantite,formule,cte1,DateModif) values (5,'TCFVBAC','MP',2,null,'1*CTE1','SURFACE',now());
</v>
      </c>
      <c r="AL39" t="str">
        <f t="shared" si="2"/>
        <v xml:space="preserve">INSERT INTO SC_SystemeProduits(RefDimension,NomSysteme,typePresta,ligne,Quantite,formule,cte1,DateModif) values (9,'TCFVBAC','MP',2,null,'1*CTE1','SURFACE',now());
</v>
      </c>
      <c r="AO39" t="str">
        <f t="shared" si="3"/>
        <v xml:space="preserve">INSERT INTO SC_SystemeProduits(RefDimension,NomSysteme,typePresta,ligne,Quantite,formule,cte1,DateModif) values (10,'TCFVBAC','MP',2,null,'1*CTE1','SURFACE',now());
</v>
      </c>
      <c r="AR39" t="str">
        <f t="shared" si="4"/>
        <v xml:space="preserve">INSERT INTO SC_SystemeProduits(RefDimension,NomSysteme,typePresta,ligne,Quantite,formule,cte1,DateModif) values (11,'TCFVBAC','MP',2,null,'1*CTE1','SURFACE',now());
</v>
      </c>
      <c r="AU39" t="str">
        <f t="shared" si="5"/>
        <v xml:space="preserve">INSERT INTO SC_SystemeProduits(RefDimension,NomSysteme,typePresta,ligne,Quantite,formule,cte1,DateModif) values (17,'TCFVBAC','MP',2,null,'1*CTE1','SURFACE',now());
</v>
      </c>
      <c r="AX39" t="str">
        <f t="shared" si="6"/>
        <v xml:space="preserve">INSERT INTO SC_SystemeProduits(RefDimension,NomSysteme,typePresta,ligne,Quantite,formule,cte1,DateModif) values (18,'TCFVBAC','MP',2,null,'1*CTE1','SURFACE',now());
</v>
      </c>
    </row>
    <row r="40" spans="1:50" x14ac:dyDescent="0.3">
      <c r="A40" s="12">
        <f>VLOOKUP($C40,[1]MINIPELLE!$A$2:$K$291,11,0)</f>
        <v>3</v>
      </c>
      <c r="B40" t="s">
        <v>332</v>
      </c>
      <c r="C40" t="s">
        <v>238</v>
      </c>
      <c r="D40" t="s">
        <v>183</v>
      </c>
      <c r="E40">
        <v>3.5999999999999996</v>
      </c>
      <c r="F40" s="14" t="s">
        <v>908</v>
      </c>
      <c r="G40" s="14" t="s">
        <v>904</v>
      </c>
      <c r="H40">
        <v>6</v>
      </c>
      <c r="I40" s="14" t="s">
        <v>908</v>
      </c>
      <c r="J40" s="14" t="s">
        <v>904</v>
      </c>
      <c r="K40">
        <v>7.1999999999999993</v>
      </c>
      <c r="L40" s="14" t="s">
        <v>908</v>
      </c>
      <c r="M40" s="14" t="s">
        <v>904</v>
      </c>
      <c r="N40">
        <v>12</v>
      </c>
      <c r="O40" s="14" t="s">
        <v>908</v>
      </c>
      <c r="P40" s="14" t="s">
        <v>904</v>
      </c>
      <c r="Q40">
        <v>14.399999999999999</v>
      </c>
      <c r="R40" s="14" t="s">
        <v>908</v>
      </c>
      <c r="S40" s="14" t="s">
        <v>904</v>
      </c>
      <c r="T40">
        <v>14.399999999999999</v>
      </c>
      <c r="U40" s="14" t="s">
        <v>908</v>
      </c>
      <c r="V40" s="14" t="s">
        <v>904</v>
      </c>
      <c r="W40">
        <v>24</v>
      </c>
      <c r="X40" s="14" t="s">
        <v>908</v>
      </c>
      <c r="Y40" s="14" t="s">
        <v>904</v>
      </c>
      <c r="Z40">
        <v>24</v>
      </c>
      <c r="AA40" s="14" t="s">
        <v>908</v>
      </c>
      <c r="AB40" s="14" t="s">
        <v>904</v>
      </c>
      <c r="AC40" t="str">
        <f t="shared" si="7"/>
        <v xml:space="preserve">INSERT INTO SC_SystemeProduits(RefDimension,NomSysteme,typePresta,ligne,Quantite,formule,cte1,DateModif) values (2,'TCFVBAC','MP',3,null,'0.6*CTE1','SURFACE',now());
</v>
      </c>
      <c r="AF40" t="str">
        <f t="shared" si="0"/>
        <v xml:space="preserve">INSERT INTO SC_SystemeProduits(RefDimension,NomSysteme,typePresta,ligne,Quantite,formule,cte1,DateModif) values (4,'TCFVBAC','MP',3,null,'0.6*CTE1','SURFACE',now());
</v>
      </c>
      <c r="AI40" t="str">
        <f t="shared" si="1"/>
        <v xml:space="preserve">INSERT INTO SC_SystemeProduits(RefDimension,NomSysteme,typePresta,ligne,Quantite,formule,cte1,DateModif) values (5,'TCFVBAC','MP',3,null,'0.6*CTE1','SURFACE',now());
</v>
      </c>
      <c r="AL40" t="str">
        <f t="shared" si="2"/>
        <v xml:space="preserve">INSERT INTO SC_SystemeProduits(RefDimension,NomSysteme,typePresta,ligne,Quantite,formule,cte1,DateModif) values (9,'TCFVBAC','MP',3,null,'0.6*CTE1','SURFACE',now());
</v>
      </c>
      <c r="AO40" t="str">
        <f t="shared" si="3"/>
        <v xml:space="preserve">INSERT INTO SC_SystemeProduits(RefDimension,NomSysteme,typePresta,ligne,Quantite,formule,cte1,DateModif) values (10,'TCFVBAC','MP',3,null,'0.6*CTE1','SURFACE',now());
</v>
      </c>
      <c r="AR40" t="str">
        <f t="shared" si="4"/>
        <v xml:space="preserve">INSERT INTO SC_SystemeProduits(RefDimension,NomSysteme,typePresta,ligne,Quantite,formule,cte1,DateModif) values (11,'TCFVBAC','MP',3,null,'0.6*CTE1','SURFACE',now());
</v>
      </c>
      <c r="AU40" t="str">
        <f t="shared" si="5"/>
        <v xml:space="preserve">INSERT INTO SC_SystemeProduits(RefDimension,NomSysteme,typePresta,ligne,Quantite,formule,cte1,DateModif) values (17,'TCFVBAC','MP',3,null,'0.6*CTE1','SURFACE',now());
</v>
      </c>
      <c r="AX40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41" spans="1:50" s="21" customFormat="1" x14ac:dyDescent="0.3">
      <c r="A41" s="20">
        <f>VLOOKUP($C41,[1]MINIPELLE!$A$2:$K$291,11,0)</f>
        <v>6</v>
      </c>
      <c r="B41" s="21" t="s">
        <v>332</v>
      </c>
      <c r="C41" s="21" t="s">
        <v>243</v>
      </c>
      <c r="D41" s="21" t="s">
        <v>23</v>
      </c>
      <c r="E41" s="21">
        <v>1</v>
      </c>
      <c r="F41" s="22" t="s">
        <v>878</v>
      </c>
      <c r="G41" s="22" t="s">
        <v>911</v>
      </c>
      <c r="H41" s="21">
        <v>2</v>
      </c>
      <c r="I41" s="22" t="s">
        <v>886</v>
      </c>
      <c r="J41" s="22" t="s">
        <v>911</v>
      </c>
      <c r="K41" s="21">
        <v>2</v>
      </c>
      <c r="L41" s="22" t="s">
        <v>886</v>
      </c>
      <c r="M41" s="22" t="s">
        <v>911</v>
      </c>
      <c r="N41" s="21">
        <v>4</v>
      </c>
      <c r="O41" s="22" t="s">
        <v>886</v>
      </c>
      <c r="P41" s="22" t="s">
        <v>911</v>
      </c>
      <c r="Q41" s="21">
        <v>4</v>
      </c>
      <c r="R41" s="22" t="s">
        <v>886</v>
      </c>
      <c r="S41" s="22" t="s">
        <v>911</v>
      </c>
      <c r="T41" s="21">
        <v>4</v>
      </c>
      <c r="U41" s="22" t="s">
        <v>886</v>
      </c>
      <c r="V41" s="22" t="s">
        <v>911</v>
      </c>
      <c r="W41" s="21">
        <v>8</v>
      </c>
      <c r="X41" s="22" t="s">
        <v>886</v>
      </c>
      <c r="Y41" s="22" t="s">
        <v>911</v>
      </c>
      <c r="Z41" s="21">
        <v>8</v>
      </c>
      <c r="AA41" s="22" t="s">
        <v>886</v>
      </c>
      <c r="AB41" s="22" t="s">
        <v>911</v>
      </c>
      <c r="AC41" t="str">
        <f t="shared" si="7"/>
        <v xml:space="preserve">INSERT INTO SC_SystemeProduits(RefDimension,NomSysteme,typePresta,ligne,Quantite,formule,cte1,DateModif) values (2,'TCFVBAC','MP',6,null,'1*CTE1','NB_BAC',now());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(4,'TCFVBAC','MP',6,null,'0.5*CTE1','NB_BAC',now());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(5,'TCFVBAC','MP',6,null,'0.5*CTE1','NB_BAC',now());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(9,'TCFVBAC','MP',6,null,'0.5*CTE1','NB_BAC',now());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(10,'TCFVBAC','MP',6,null,'0.5*CTE1','NB_BAC',now());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(11,'TCFVBAC','MP',6,null,'0.5*CTE1','NB_BAC',now());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(17,'TCFVBAC','MP',6,null,'0.5*CTE1','NB_BAC',now());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(18,'TCFVBAC','MP',6,null,'0.5*CTE1','NB_BAC',now());
</v>
      </c>
    </row>
    <row r="42" spans="1:50" x14ac:dyDescent="0.3">
      <c r="A42" s="12">
        <f>VLOOKUP($C42,[1]MINIPELLE!$A$2:$K$291,11,0)</f>
        <v>9</v>
      </c>
      <c r="B42" t="s">
        <v>332</v>
      </c>
      <c r="C42" t="s">
        <v>247</v>
      </c>
      <c r="D42" t="s">
        <v>47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3">
      <c r="A43" s="12">
        <f>VLOOKUP($C43,[1]MINIPELLE!$A$2:$K$291,11,0)</f>
        <v>10</v>
      </c>
      <c r="B43" t="s">
        <v>332</v>
      </c>
      <c r="C43" t="s">
        <v>248</v>
      </c>
      <c r="D43" t="s">
        <v>8</v>
      </c>
      <c r="E43">
        <v>1</v>
      </c>
      <c r="F43" s="14" t="s">
        <v>878</v>
      </c>
      <c r="G43" s="14" t="s">
        <v>911</v>
      </c>
      <c r="H43">
        <v>2</v>
      </c>
      <c r="I43" s="14" t="s">
        <v>878</v>
      </c>
      <c r="J43" s="14" t="s">
        <v>911</v>
      </c>
      <c r="K43">
        <v>2</v>
      </c>
      <c r="L43" s="14" t="s">
        <v>878</v>
      </c>
      <c r="M43" s="14" t="s">
        <v>911</v>
      </c>
      <c r="N43">
        <v>4</v>
      </c>
      <c r="O43" s="14" t="s">
        <v>878</v>
      </c>
      <c r="P43" s="14" t="s">
        <v>911</v>
      </c>
      <c r="Q43">
        <v>4</v>
      </c>
      <c r="R43" s="14" t="s">
        <v>878</v>
      </c>
      <c r="S43" s="14" t="s">
        <v>911</v>
      </c>
      <c r="T43">
        <v>4</v>
      </c>
      <c r="U43" s="14" t="s">
        <v>878</v>
      </c>
      <c r="V43" s="14" t="s">
        <v>911</v>
      </c>
      <c r="W43">
        <v>5</v>
      </c>
      <c r="X43" s="14" t="s">
        <v>878</v>
      </c>
      <c r="Y43" s="14" t="s">
        <v>911</v>
      </c>
      <c r="Z43">
        <v>5</v>
      </c>
      <c r="AA43" s="14" t="s">
        <v>878</v>
      </c>
      <c r="AB43" s="14" t="s">
        <v>911</v>
      </c>
      <c r="AC43" t="str">
        <f t="shared" si="7"/>
        <v xml:space="preserve">INSERT INTO SC_SystemeProduits(RefDimension,NomSysteme,typePresta,ligne,Quantite,formule,cte1,DateModif) values (2,'TCFVBAC','MP',10,null,'1*CTE1','NB_BAC',now());
</v>
      </c>
      <c r="AF43" t="str">
        <f t="shared" si="0"/>
        <v xml:space="preserve">INSERT INTO SC_SystemeProduits(RefDimension,NomSysteme,typePresta,ligne,Quantite,formule,cte1,DateModif) values (4,'TCFVBAC','MP',10,null,'1*CTE1','NB_BAC',now());
</v>
      </c>
      <c r="AI43" t="str">
        <f t="shared" si="1"/>
        <v xml:space="preserve">INSERT INTO SC_SystemeProduits(RefDimension,NomSysteme,typePresta,ligne,Quantite,formule,cte1,DateModif) values (5,'TCFVBAC','MP',10,null,'1*CTE1','NB_BAC',now());
</v>
      </c>
      <c r="AL43" t="str">
        <f t="shared" si="2"/>
        <v xml:space="preserve">INSERT INTO SC_SystemeProduits(RefDimension,NomSysteme,typePresta,ligne,Quantite,formule,cte1,DateModif) values (9,'TCFVBAC','MP',10,null,'1*CTE1','NB_BAC',now());
</v>
      </c>
      <c r="AO43" t="str">
        <f t="shared" si="3"/>
        <v xml:space="preserve">INSERT INTO SC_SystemeProduits(RefDimension,NomSysteme,typePresta,ligne,Quantite,formule,cte1,DateModif) values (10,'TCFVBAC','MP',10,null,'1*CTE1','NB_BAC',now());
</v>
      </c>
      <c r="AR43" t="str">
        <f t="shared" si="4"/>
        <v xml:space="preserve">INSERT INTO SC_SystemeProduits(RefDimension,NomSysteme,typePresta,ligne,Quantite,formule,cte1,DateModif) values (11,'TCFVBAC','MP',10,null,'1*CTE1','NB_BAC',now());
</v>
      </c>
      <c r="AU43" t="str">
        <f t="shared" si="5"/>
        <v xml:space="preserve">INSERT INTO SC_SystemeProduits(RefDimension,NomSysteme,typePresta,ligne,Quantite,formule,cte1,DateModif) values (17,'TCFVBAC','MP',10,null,'1*CTE1','NB_BAC',now());
</v>
      </c>
      <c r="AX43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3"/>
  <sheetViews>
    <sheetView topLeftCell="K1" workbookViewId="0">
      <selection activeCell="AC1" sqref="AC1"/>
    </sheetView>
  </sheetViews>
  <sheetFormatPr baseColWidth="10" defaultColWidth="11.44140625" defaultRowHeight="14.4" x14ac:dyDescent="0.3"/>
  <cols>
    <col min="1" max="1" width="13.6640625" style="58" customWidth="1"/>
    <col min="2" max="2" width="11.44140625" style="58"/>
    <col min="3" max="3" width="34.44140625" style="58" bestFit="1" customWidth="1"/>
    <col min="4" max="4" width="11.44140625" style="58"/>
    <col min="5" max="5" width="13.6640625" style="58" customWidth="1"/>
    <col min="6" max="6" width="7.44140625" style="61" customWidth="1"/>
    <col min="7" max="7" width="13.6640625" style="61" customWidth="1"/>
    <col min="8" max="8" width="5.6640625" style="58" customWidth="1"/>
    <col min="9" max="9" width="10.5546875" style="61" customWidth="1"/>
    <col min="10" max="10" width="5.6640625" style="61" customWidth="1"/>
    <col min="11" max="11" width="5.6640625" style="58" customWidth="1"/>
    <col min="12" max="12" width="9.109375" style="61" customWidth="1"/>
    <col min="13" max="13" width="5.6640625" style="61" customWidth="1"/>
    <col min="14" max="14" width="5.6640625" style="58" customWidth="1"/>
    <col min="15" max="15" width="9.6640625" style="61" customWidth="1"/>
    <col min="16" max="16" width="5.6640625" style="61" customWidth="1"/>
    <col min="17" max="17" width="5.6640625" style="58" customWidth="1"/>
    <col min="18" max="18" width="9.6640625" style="61" customWidth="1"/>
    <col min="19" max="19" width="5.6640625" style="61" customWidth="1"/>
    <col min="20" max="20" width="5.6640625" style="58" customWidth="1"/>
    <col min="21" max="21" width="8.44140625" style="61" customWidth="1"/>
    <col min="22" max="22" width="5.6640625" style="61" customWidth="1"/>
    <col min="23" max="23" width="5.6640625" style="58" customWidth="1"/>
    <col min="24" max="25" width="5.6640625" style="61" customWidth="1"/>
    <col min="26" max="26" width="5.6640625" style="58" customWidth="1"/>
    <col min="27" max="28" width="5.6640625" style="61" customWidth="1"/>
    <col min="29" max="50" width="4.33203125" style="58" customWidth="1"/>
    <col min="51" max="16384" width="11.44140625" style="58"/>
  </cols>
  <sheetData>
    <row r="1" spans="1:52" x14ac:dyDescent="0.3">
      <c r="A1" s="58" t="s">
        <v>1178</v>
      </c>
      <c r="E1" s="58">
        <v>2</v>
      </c>
      <c r="H1" s="58">
        <v>4</v>
      </c>
      <c r="K1" s="58">
        <v>5</v>
      </c>
      <c r="N1" s="58">
        <v>9</v>
      </c>
      <c r="Q1" s="58">
        <v>10</v>
      </c>
      <c r="T1" s="58">
        <v>11</v>
      </c>
      <c r="W1" s="58">
        <v>17</v>
      </c>
      <c r="Z1" s="58">
        <v>18</v>
      </c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s="58" t="s">
        <v>333</v>
      </c>
      <c r="D2" s="58" t="s">
        <v>275</v>
      </c>
      <c r="E2" s="58">
        <v>3</v>
      </c>
      <c r="H2" s="58">
        <v>5</v>
      </c>
      <c r="K2" s="58">
        <v>6</v>
      </c>
      <c r="N2" s="58">
        <v>10</v>
      </c>
      <c r="Q2" s="58" t="s">
        <v>319</v>
      </c>
      <c r="T2" s="58" t="s">
        <v>320</v>
      </c>
      <c r="W2" s="58" t="s">
        <v>325</v>
      </c>
      <c r="Z2" s="58" t="s">
        <v>326</v>
      </c>
      <c r="AC2" s="58">
        <v>3</v>
      </c>
      <c r="AD2" s="61"/>
      <c r="AE2" s="61"/>
      <c r="AF2" s="58">
        <v>5</v>
      </c>
      <c r="AG2" s="61"/>
      <c r="AH2" s="61"/>
      <c r="AI2" s="58">
        <v>6</v>
      </c>
      <c r="AJ2" s="61"/>
      <c r="AK2" s="61"/>
      <c r="AL2" s="58">
        <v>10</v>
      </c>
      <c r="AM2" s="61"/>
      <c r="AN2" s="61"/>
      <c r="AO2" s="58" t="s">
        <v>319</v>
      </c>
      <c r="AP2" s="61"/>
      <c r="AQ2" s="61"/>
      <c r="AR2" s="58" t="s">
        <v>320</v>
      </c>
      <c r="AS2" s="61"/>
      <c r="AT2" s="61"/>
      <c r="AU2" s="58" t="s">
        <v>325</v>
      </c>
      <c r="AV2" s="61"/>
      <c r="AW2" s="61"/>
      <c r="AX2" s="58" t="s">
        <v>326</v>
      </c>
      <c r="AY2" s="61"/>
      <c r="AZ2" s="61"/>
    </row>
    <row r="3" spans="1:52" x14ac:dyDescent="0.3">
      <c r="D3" s="58" t="s">
        <v>276</v>
      </c>
      <c r="E3" s="58" t="s">
        <v>277</v>
      </c>
      <c r="H3" s="58" t="s">
        <v>277</v>
      </c>
      <c r="K3" s="58" t="s">
        <v>277</v>
      </c>
      <c r="N3" s="58" t="s">
        <v>277</v>
      </c>
      <c r="Q3" s="58" t="s">
        <v>277</v>
      </c>
      <c r="T3" s="58" t="s">
        <v>277</v>
      </c>
      <c r="W3" s="58" t="s">
        <v>277</v>
      </c>
      <c r="Z3" s="58" t="s">
        <v>277</v>
      </c>
      <c r="AC3" s="58" t="s">
        <v>277</v>
      </c>
      <c r="AD3" s="61"/>
      <c r="AE3" s="61"/>
      <c r="AF3" s="58" t="s">
        <v>277</v>
      </c>
      <c r="AG3" s="61"/>
      <c r="AH3" s="61"/>
      <c r="AI3" s="58" t="s">
        <v>277</v>
      </c>
      <c r="AJ3" s="61"/>
      <c r="AK3" s="61"/>
      <c r="AL3" s="58" t="s">
        <v>277</v>
      </c>
      <c r="AM3" s="61"/>
      <c r="AN3" s="61"/>
      <c r="AO3" s="58" t="s">
        <v>277</v>
      </c>
      <c r="AP3" s="61"/>
      <c r="AQ3" s="61"/>
      <c r="AR3" s="58" t="s">
        <v>277</v>
      </c>
      <c r="AS3" s="61"/>
      <c r="AT3" s="61"/>
      <c r="AU3" s="58" t="s">
        <v>277</v>
      </c>
      <c r="AV3" s="61"/>
      <c r="AW3" s="61"/>
      <c r="AX3" s="58" t="s">
        <v>277</v>
      </c>
      <c r="AY3" s="61"/>
      <c r="AZ3" s="61"/>
    </row>
    <row r="4" spans="1:52" x14ac:dyDescent="0.3">
      <c r="A4" s="59">
        <f>VLOOKUP($C4,[1]MATIERES!$A$2:$K$379,11,0)</f>
        <v>50</v>
      </c>
      <c r="B4" s="58" t="s">
        <v>327</v>
      </c>
      <c r="C4" s="58" t="s">
        <v>334</v>
      </c>
      <c r="D4" s="58" t="s">
        <v>8</v>
      </c>
      <c r="E4" s="58">
        <v>1</v>
      </c>
      <c r="AC4" s="58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58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58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58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58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58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58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58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59">
        <f>VLOOKUP($C5,[1]MATIERES!$A$2:$K$379,11,0)</f>
        <v>51</v>
      </c>
      <c r="B5" s="58" t="s">
        <v>327</v>
      </c>
      <c r="C5" s="58" t="s">
        <v>335</v>
      </c>
      <c r="D5" s="58" t="s">
        <v>8</v>
      </c>
      <c r="H5" s="58">
        <v>1</v>
      </c>
      <c r="AC5" s="58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58" t="str">
        <f t="shared" si="0"/>
        <v xml:space="preserve">INSERT INTO SC_SystemeProduits(RefDimension,NomSysteme,typePresta,ligne,Quantite,formule,cte1,DateModif) values (4,'TCFVBACFH','MATIERE',51,1,null,null,now());
</v>
      </c>
      <c r="AI5" s="58" t="str">
        <f t="shared" si="1"/>
        <v/>
      </c>
      <c r="AL5" s="58" t="str">
        <f t="shared" si="2"/>
        <v/>
      </c>
      <c r="AO5" s="58" t="str">
        <f t="shared" si="3"/>
        <v/>
      </c>
      <c r="AR5" s="58" t="str">
        <f t="shared" si="4"/>
        <v/>
      </c>
      <c r="AU5" s="58" t="str">
        <f t="shared" si="5"/>
        <v/>
      </c>
      <c r="AX5" s="58" t="str">
        <f t="shared" si="6"/>
        <v/>
      </c>
    </row>
    <row r="6" spans="1:52" x14ac:dyDescent="0.3">
      <c r="A6" s="59">
        <f>VLOOKUP($C6,[1]MATIERES!$A$2:$K$379,11,0)</f>
        <v>52</v>
      </c>
      <c r="B6" s="58" t="s">
        <v>327</v>
      </c>
      <c r="C6" s="58" t="s">
        <v>336</v>
      </c>
      <c r="D6" s="58" t="s">
        <v>8</v>
      </c>
      <c r="K6" s="58">
        <v>1</v>
      </c>
      <c r="AC6" s="58" t="str">
        <f t="shared" si="7"/>
        <v/>
      </c>
      <c r="AF6" s="58" t="str">
        <f t="shared" si="0"/>
        <v/>
      </c>
      <c r="AI6" s="58" t="str">
        <f t="shared" si="1"/>
        <v xml:space="preserve">INSERT INTO SC_SystemeProduits(RefDimension,NomSysteme,typePresta,ligne,Quantite,formule,cte1,DateModif) values (5,'TCFVBACFH','MATIERE',52,1,null,null,now());
</v>
      </c>
      <c r="AL6" s="58" t="str">
        <f t="shared" si="2"/>
        <v/>
      </c>
      <c r="AO6" s="58" t="str">
        <f t="shared" si="3"/>
        <v/>
      </c>
      <c r="AR6" s="58" t="str">
        <f t="shared" si="4"/>
        <v/>
      </c>
      <c r="AU6" s="58" t="str">
        <f t="shared" si="5"/>
        <v/>
      </c>
      <c r="AX6" s="58" t="str">
        <f t="shared" si="6"/>
        <v/>
      </c>
    </row>
    <row r="7" spans="1:52" x14ac:dyDescent="0.3">
      <c r="A7" s="59">
        <f>VLOOKUP($C7,[1]MATIERES!$A$2:$K$379,11,0)</f>
        <v>53</v>
      </c>
      <c r="B7" s="58" t="s">
        <v>327</v>
      </c>
      <c r="C7" s="58" t="s">
        <v>337</v>
      </c>
      <c r="D7" s="58" t="s">
        <v>8</v>
      </c>
      <c r="N7" s="58">
        <v>1</v>
      </c>
      <c r="AC7" s="58" t="str">
        <f t="shared" si="7"/>
        <v/>
      </c>
      <c r="AF7" s="58" t="str">
        <f t="shared" si="0"/>
        <v/>
      </c>
      <c r="AI7" s="58" t="str">
        <f t="shared" si="1"/>
        <v/>
      </c>
      <c r="AL7" s="58" t="str">
        <f t="shared" si="2"/>
        <v xml:space="preserve">INSERT INTO SC_SystemeProduits(RefDimension,NomSysteme,typePresta,ligne,Quantite,formule,cte1,DateModif) values (9,'TCFVBACFH','MATIERE',53,1,null,null,now());
</v>
      </c>
      <c r="AO7" s="58" t="str">
        <f t="shared" si="3"/>
        <v/>
      </c>
      <c r="AR7" s="58" t="str">
        <f t="shared" si="4"/>
        <v/>
      </c>
      <c r="AU7" s="58" t="str">
        <f t="shared" si="5"/>
        <v/>
      </c>
      <c r="AX7" s="58" t="str">
        <f t="shared" si="6"/>
        <v/>
      </c>
    </row>
    <row r="8" spans="1:52" x14ac:dyDescent="0.3">
      <c r="A8" s="59">
        <f>VLOOKUP($C8,[1]MATIERES!$A$2:$K$379,11,0)</f>
        <v>54</v>
      </c>
      <c r="B8" s="58" t="s">
        <v>327</v>
      </c>
      <c r="C8" s="58" t="s">
        <v>338</v>
      </c>
      <c r="D8" s="58" t="s">
        <v>8</v>
      </c>
      <c r="Q8" s="58">
        <v>1</v>
      </c>
      <c r="T8" s="58">
        <v>1</v>
      </c>
      <c r="AC8" s="58" t="str">
        <f t="shared" si="7"/>
        <v/>
      </c>
      <c r="AF8" s="58" t="str">
        <f t="shared" si="0"/>
        <v/>
      </c>
      <c r="AI8" s="58" t="str">
        <f t="shared" si="1"/>
        <v/>
      </c>
      <c r="AL8" s="58" t="str">
        <f t="shared" si="2"/>
        <v/>
      </c>
      <c r="AO8" s="58" t="str">
        <f t="shared" si="3"/>
        <v xml:space="preserve">INSERT INTO SC_SystemeProduits(RefDimension,NomSysteme,typePresta,ligne,Quantite,formule,cte1,DateModif) values (10,'TCFVBACFH','MATIERE',54,1,null,null,now());
</v>
      </c>
      <c r="AR8" s="58" t="str">
        <f t="shared" si="4"/>
        <v xml:space="preserve">INSERT INTO SC_SystemeProduits(RefDimension,NomSysteme,typePresta,ligne,Quantite,formule,cte1,DateModif) values (11,'TCFVBACFH','MATIERE',54,1,null,null,now());
</v>
      </c>
      <c r="AU8" s="58" t="str">
        <f t="shared" si="5"/>
        <v/>
      </c>
      <c r="AX8" s="58" t="str">
        <f t="shared" si="6"/>
        <v/>
      </c>
    </row>
    <row r="9" spans="1:52" x14ac:dyDescent="0.3">
      <c r="A9" s="59">
        <f>VLOOKUP($C9,[1]MATIERES!$A$2:$K$379,11,0)</f>
        <v>55</v>
      </c>
      <c r="B9" s="58" t="s">
        <v>327</v>
      </c>
      <c r="C9" s="58" t="s">
        <v>339</v>
      </c>
      <c r="D9" s="58" t="s">
        <v>8</v>
      </c>
      <c r="W9" s="58">
        <v>1</v>
      </c>
      <c r="Z9" s="58">
        <v>1</v>
      </c>
      <c r="AC9" s="58" t="str">
        <f t="shared" si="7"/>
        <v/>
      </c>
      <c r="AF9" s="58" t="str">
        <f t="shared" si="0"/>
        <v/>
      </c>
      <c r="AI9" s="58" t="str">
        <f t="shared" si="1"/>
        <v/>
      </c>
      <c r="AL9" s="58" t="str">
        <f t="shared" si="2"/>
        <v/>
      </c>
      <c r="AO9" s="58" t="str">
        <f t="shared" si="3"/>
        <v/>
      </c>
      <c r="AR9" s="58" t="str">
        <f t="shared" si="4"/>
        <v/>
      </c>
      <c r="AU9" s="58" t="str">
        <f t="shared" si="5"/>
        <v xml:space="preserve">INSERT INTO SC_SystemeProduits(RefDimension,NomSysteme,typePresta,ligne,Quantite,formule,cte1,DateModif) values (17,'TCFVBACFH','MATIERE',55,1,null,null,now());
</v>
      </c>
      <c r="AX9" s="58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3">
      <c r="A10" s="59">
        <f>VLOOKUP($C10,[1]MATIERES!$A$2:$K$379,11,0)</f>
        <v>180</v>
      </c>
      <c r="B10" s="58" t="s">
        <v>327</v>
      </c>
      <c r="C10" s="58" t="s">
        <v>279</v>
      </c>
      <c r="D10" s="58" t="s">
        <v>8</v>
      </c>
      <c r="E10" s="58">
        <v>36</v>
      </c>
      <c r="F10" s="61" t="s">
        <v>903</v>
      </c>
      <c r="G10" s="61" t="s">
        <v>904</v>
      </c>
      <c r="H10" s="58">
        <v>60</v>
      </c>
      <c r="I10" s="61" t="s">
        <v>903</v>
      </c>
      <c r="J10" s="61" t="s">
        <v>904</v>
      </c>
      <c r="K10" s="58">
        <v>72</v>
      </c>
      <c r="L10" s="61" t="s">
        <v>903</v>
      </c>
      <c r="M10" s="61" t="s">
        <v>904</v>
      </c>
      <c r="N10" s="58">
        <v>120</v>
      </c>
      <c r="O10" s="61" t="s">
        <v>903</v>
      </c>
      <c r="P10" s="61" t="s">
        <v>904</v>
      </c>
      <c r="Q10" s="58">
        <v>144</v>
      </c>
      <c r="R10" s="61" t="s">
        <v>903</v>
      </c>
      <c r="S10" s="61" t="s">
        <v>904</v>
      </c>
      <c r="T10" s="58">
        <v>144</v>
      </c>
      <c r="U10" s="61" t="s">
        <v>903</v>
      </c>
      <c r="V10" s="61" t="s">
        <v>904</v>
      </c>
      <c r="W10" s="58">
        <v>240</v>
      </c>
      <c r="X10" s="61" t="s">
        <v>903</v>
      </c>
      <c r="Y10" s="61" t="s">
        <v>904</v>
      </c>
      <c r="Z10" s="58">
        <v>240</v>
      </c>
      <c r="AA10" s="61" t="s">
        <v>903</v>
      </c>
      <c r="AB10" s="61" t="s">
        <v>904</v>
      </c>
      <c r="AC10" s="58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58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58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58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58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58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58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58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3">
      <c r="A11" s="59">
        <f>VLOOKUP($C11,[1]MATIERES!$A$2:$K$379,11,0)</f>
        <v>168</v>
      </c>
      <c r="B11" s="58" t="s">
        <v>327</v>
      </c>
      <c r="C11" s="58" t="s">
        <v>314</v>
      </c>
      <c r="D11" s="58" t="s">
        <v>47</v>
      </c>
      <c r="E11" s="58">
        <v>2.2000000000000002</v>
      </c>
      <c r="H11" s="58">
        <v>0</v>
      </c>
      <c r="K11" s="58">
        <v>0</v>
      </c>
      <c r="N11" s="58">
        <v>0</v>
      </c>
      <c r="Q11" s="58">
        <v>0</v>
      </c>
      <c r="T11" s="58">
        <v>0</v>
      </c>
      <c r="W11" s="58">
        <v>0</v>
      </c>
      <c r="Z11" s="58">
        <v>0</v>
      </c>
      <c r="AC11" s="58" t="str">
        <f t="shared" si="7"/>
        <v xml:space="preserve">INSERT INTO SC_SystemeProduits(RefDimension,NomSysteme,typePresta,ligne,Quantite,formule,cte1,DateModif) values (2,'TCFVBACFH','MATIERE',168,2.2,null,null,now());
</v>
      </c>
      <c r="AF11" s="58" t="str">
        <f t="shared" si="0"/>
        <v xml:space="preserve">INSERT INTO SC_SystemeProduits(RefDimension,NomSysteme,typePresta,ligne,Quantite,formule,cte1,DateModif) values (4,'TCFVBACFH','MATIERE',168,0,null,null,now());
</v>
      </c>
      <c r="AI11" s="58" t="str">
        <f t="shared" si="1"/>
        <v xml:space="preserve">INSERT INTO SC_SystemeProduits(RefDimension,NomSysteme,typePresta,ligne,Quantite,formule,cte1,DateModif) values (5,'TCFVBACFH','MATIERE',168,0,null,null,now());
</v>
      </c>
      <c r="AL11" s="58" t="str">
        <f t="shared" si="2"/>
        <v xml:space="preserve">INSERT INTO SC_SystemeProduits(RefDimension,NomSysteme,typePresta,ligne,Quantite,formule,cte1,DateModif) values (9,'TCFVBACFH','MATIERE',168,0,null,null,now());
</v>
      </c>
      <c r="AO11" s="58" t="str">
        <f t="shared" si="3"/>
        <v xml:space="preserve">INSERT INTO SC_SystemeProduits(RefDimension,NomSysteme,typePresta,ligne,Quantite,formule,cte1,DateModif) values (10,'TCFVBACFH','MATIERE',168,0,null,null,now());
</v>
      </c>
      <c r="AR11" s="58" t="str">
        <f t="shared" si="4"/>
        <v xml:space="preserve">INSERT INTO SC_SystemeProduits(RefDimension,NomSysteme,typePresta,ligne,Quantite,formule,cte1,DateModif) values (11,'TCFVBACFH','MATIERE',168,0,null,null,now());
</v>
      </c>
      <c r="AU11" s="58" t="str">
        <f t="shared" si="5"/>
        <v xml:space="preserve">INSERT INTO SC_SystemeProduits(RefDimension,NomSysteme,typePresta,ligne,Quantite,formule,cte1,DateModif) values (17,'TCFVBACFH','MATIERE',168,0,null,null,now());
</v>
      </c>
      <c r="AX11" s="58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3">
      <c r="A12" s="59">
        <f>VLOOKUP($C12,[1]MATIERES!$A$2:$K$379,11,0)</f>
        <v>360</v>
      </c>
      <c r="B12" s="58" t="s">
        <v>327</v>
      </c>
      <c r="C12" s="58" t="s">
        <v>304</v>
      </c>
      <c r="D12" s="58" t="s">
        <v>47</v>
      </c>
      <c r="E12" s="58">
        <v>2.8</v>
      </c>
      <c r="F12" s="61" t="s">
        <v>892</v>
      </c>
      <c r="G12" s="61" t="s">
        <v>904</v>
      </c>
      <c r="H12" s="58">
        <v>4.5999999999999996</v>
      </c>
      <c r="I12" s="61" t="s">
        <v>892</v>
      </c>
      <c r="J12" s="61" t="s">
        <v>904</v>
      </c>
      <c r="K12" s="58">
        <v>5.6</v>
      </c>
      <c r="L12" s="61" t="s">
        <v>892</v>
      </c>
      <c r="M12" s="61" t="s">
        <v>904</v>
      </c>
      <c r="N12" s="58">
        <v>9.1999999999999993</v>
      </c>
      <c r="O12" s="61" t="s">
        <v>892</v>
      </c>
      <c r="P12" s="61" t="s">
        <v>904</v>
      </c>
      <c r="Q12" s="58">
        <v>11.2</v>
      </c>
      <c r="R12" s="61" t="s">
        <v>892</v>
      </c>
      <c r="S12" s="61" t="s">
        <v>904</v>
      </c>
      <c r="T12" s="58">
        <v>11.2</v>
      </c>
      <c r="U12" s="61" t="s">
        <v>892</v>
      </c>
      <c r="V12" s="61" t="s">
        <v>904</v>
      </c>
      <c r="W12" s="58">
        <v>18.399999999999999</v>
      </c>
      <c r="X12" s="61" t="s">
        <v>892</v>
      </c>
      <c r="Y12" s="61" t="s">
        <v>904</v>
      </c>
      <c r="Z12" s="58">
        <v>18.399999999999999</v>
      </c>
      <c r="AA12" s="61" t="s">
        <v>892</v>
      </c>
      <c r="AB12" s="61" t="s">
        <v>904</v>
      </c>
      <c r="AC12" s="58" t="str">
        <f t="shared" si="7"/>
        <v xml:space="preserve">INSERT INTO SC_SystemeProduits(RefDimension,NomSysteme,typePresta,ligne,Quantite,formule,cte1,DateModif) values (2,'TCFVBACFH','MATIERE',360,null,'3*CTE1','SURFACE',now());
</v>
      </c>
      <c r="AF12" s="58" t="str">
        <f t="shared" si="0"/>
        <v xml:space="preserve">INSERT INTO SC_SystemeProduits(RefDimension,NomSysteme,typePresta,ligne,Quantite,formule,cte1,DateModif) values (4,'TCFVBACFH','MATIERE',360,null,'3*CTE1','SURFACE',now());
</v>
      </c>
      <c r="AI12" s="58" t="str">
        <f t="shared" si="1"/>
        <v xml:space="preserve">INSERT INTO SC_SystemeProduits(RefDimension,NomSysteme,typePresta,ligne,Quantite,formule,cte1,DateModif) values (5,'TCFVBACFH','MATIERE',360,null,'3*CTE1','SURFACE',now());
</v>
      </c>
      <c r="AL12" s="58" t="str">
        <f t="shared" si="2"/>
        <v xml:space="preserve">INSERT INTO SC_SystemeProduits(RefDimension,NomSysteme,typePresta,ligne,Quantite,formule,cte1,DateModif) values (9,'TCFVBACFH','MATIERE',360,null,'3*CTE1','SURFACE',now());
</v>
      </c>
      <c r="AO12" s="58" t="str">
        <f t="shared" si="3"/>
        <v xml:space="preserve">INSERT INTO SC_SystemeProduits(RefDimension,NomSysteme,typePresta,ligne,Quantite,formule,cte1,DateModif) values (10,'TCFVBACFH','MATIERE',360,null,'3*CTE1','SURFACE',now());
</v>
      </c>
      <c r="AR12" s="58" t="str">
        <f t="shared" si="4"/>
        <v xml:space="preserve">INSERT INTO SC_SystemeProduits(RefDimension,NomSysteme,typePresta,ligne,Quantite,formule,cte1,DateModif) values (11,'TCFVBACFH','MATIERE',360,null,'3*CTE1','SURFACE',now());
</v>
      </c>
      <c r="AU12" s="58" t="str">
        <f t="shared" si="5"/>
        <v xml:space="preserve">INSERT INTO SC_SystemeProduits(RefDimension,NomSysteme,typePresta,ligne,Quantite,formule,cte1,DateModif) values (17,'TCFVBACFH','MATIERE',360,null,'3*CTE1','SURFACE',now());
</v>
      </c>
      <c r="AX12" s="58" t="str">
        <f t="shared" si="6"/>
        <v xml:space="preserve">INSERT INTO SC_SystemeProduits(RefDimension,NomSysteme,typePresta,ligne,Quantite,formule,cte1,DateModif) values (18,'TCFVBACFH','MATIERE',360,null,'3*CTE1','SURFACE',now());
</v>
      </c>
    </row>
    <row r="13" spans="1:52" x14ac:dyDescent="0.3">
      <c r="A13" s="59">
        <f>VLOOKUP($C13,[1]MATIERES!$A$2:$K$379,11,0)</f>
        <v>6</v>
      </c>
      <c r="B13" s="58" t="s">
        <v>327</v>
      </c>
      <c r="C13" s="58" t="s">
        <v>311</v>
      </c>
      <c r="D13" s="58" t="s">
        <v>8</v>
      </c>
      <c r="E13" s="58">
        <v>2</v>
      </c>
      <c r="F13" s="61" t="s">
        <v>892</v>
      </c>
      <c r="G13" s="61" t="s">
        <v>911</v>
      </c>
      <c r="H13" s="58">
        <v>4</v>
      </c>
      <c r="I13" s="61" t="s">
        <v>892</v>
      </c>
      <c r="J13" s="61" t="s">
        <v>911</v>
      </c>
      <c r="K13" s="58">
        <v>4</v>
      </c>
      <c r="L13" s="61" t="s">
        <v>892</v>
      </c>
      <c r="M13" s="61" t="s">
        <v>911</v>
      </c>
      <c r="N13" s="58">
        <v>8</v>
      </c>
      <c r="O13" s="61" t="s">
        <v>892</v>
      </c>
      <c r="P13" s="61" t="s">
        <v>911</v>
      </c>
      <c r="Q13" s="58">
        <v>8</v>
      </c>
      <c r="R13" s="61" t="s">
        <v>892</v>
      </c>
      <c r="S13" s="61" t="s">
        <v>911</v>
      </c>
      <c r="T13" s="58">
        <v>8</v>
      </c>
      <c r="U13" s="61" t="s">
        <v>892</v>
      </c>
      <c r="V13" s="61" t="s">
        <v>911</v>
      </c>
      <c r="W13" s="58">
        <v>16</v>
      </c>
      <c r="X13" s="61" t="s">
        <v>892</v>
      </c>
      <c r="Y13" s="61" t="s">
        <v>911</v>
      </c>
      <c r="Z13" s="58">
        <v>16</v>
      </c>
      <c r="AA13" s="61" t="s">
        <v>892</v>
      </c>
      <c r="AB13" s="61" t="s">
        <v>911</v>
      </c>
      <c r="AC13" s="58" t="str">
        <f t="shared" si="7"/>
        <v xml:space="preserve">INSERT INTO SC_SystemeProduits(RefDimension,NomSysteme,typePresta,ligne,Quantite,formule,cte1,DateModif) values (2,'TCFVBACFH','MATIERE',6,null,'3*CTE1','NB_BAC',now());
</v>
      </c>
      <c r="AF13" s="58" t="str">
        <f t="shared" si="0"/>
        <v xml:space="preserve">INSERT INTO SC_SystemeProduits(RefDimension,NomSysteme,typePresta,ligne,Quantite,formule,cte1,DateModif) values (4,'TCFVBACFH','MATIERE',6,null,'3*CTE1','NB_BAC',now());
</v>
      </c>
      <c r="AI13" s="58" t="str">
        <f t="shared" si="1"/>
        <v xml:space="preserve">INSERT INTO SC_SystemeProduits(RefDimension,NomSysteme,typePresta,ligne,Quantite,formule,cte1,DateModif) values (5,'TCFVBACFH','MATIERE',6,null,'3*CTE1','NB_BAC',now());
</v>
      </c>
      <c r="AL13" s="58" t="str">
        <f t="shared" si="2"/>
        <v xml:space="preserve">INSERT INTO SC_SystemeProduits(RefDimension,NomSysteme,typePresta,ligne,Quantite,formule,cte1,DateModif) values (9,'TCFVBACFH','MATIERE',6,null,'3*CTE1','NB_BAC',now());
</v>
      </c>
      <c r="AO13" s="58" t="str">
        <f t="shared" si="3"/>
        <v xml:space="preserve">INSERT INTO SC_SystemeProduits(RefDimension,NomSysteme,typePresta,ligne,Quantite,formule,cte1,DateModif) values (10,'TCFVBACFH','MATIERE',6,null,'3*CTE1','NB_BAC',now());
</v>
      </c>
      <c r="AR13" s="58" t="str">
        <f t="shared" si="4"/>
        <v xml:space="preserve">INSERT INTO SC_SystemeProduits(RefDimension,NomSysteme,typePresta,ligne,Quantite,formule,cte1,DateModif) values (11,'TCFVBACFH','MATIERE',6,null,'3*CTE1','NB_BAC',now());
</v>
      </c>
      <c r="AU13" s="58" t="str">
        <f t="shared" si="5"/>
        <v xml:space="preserve">INSERT INTO SC_SystemeProduits(RefDimension,NomSysteme,typePresta,ligne,Quantite,formule,cte1,DateModif) values (17,'TCFVBACFH','MATIERE',6,null,'3*CTE1','NB_BAC',now());
</v>
      </c>
      <c r="AX13" s="58" t="str">
        <f t="shared" si="6"/>
        <v xml:space="preserve">INSERT INTO SC_SystemeProduits(RefDimension,NomSysteme,typePresta,ligne,Quantite,formule,cte1,DateModif) values (18,'TCFVBACFH','MATIERE',6,null,'3*CTE1','NB_BAC',now());
</v>
      </c>
    </row>
    <row r="14" spans="1:52" s="21" customFormat="1" x14ac:dyDescent="0.3">
      <c r="A14" s="20">
        <f>VLOOKUP($C14,[1]MATIERES!$A$2:$K$379,11,0)</f>
        <v>15</v>
      </c>
      <c r="B14" s="21" t="s">
        <v>327</v>
      </c>
      <c r="C14" s="21" t="s">
        <v>312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s="58" t="str">
        <f t="shared" si="7"/>
        <v/>
      </c>
      <c r="AD14" s="58"/>
      <c r="AE14" s="58"/>
      <c r="AF14" s="58" t="str">
        <f t="shared" si="0"/>
        <v/>
      </c>
      <c r="AG14" s="58"/>
      <c r="AH14" s="58"/>
      <c r="AI14" s="58" t="str">
        <f t="shared" si="1"/>
        <v/>
      </c>
      <c r="AJ14" s="58"/>
      <c r="AK14" s="58"/>
      <c r="AL14" s="58" t="str">
        <f t="shared" si="2"/>
        <v/>
      </c>
      <c r="AM14" s="58"/>
      <c r="AN14" s="58"/>
      <c r="AO14" s="58" t="str">
        <f t="shared" si="3"/>
        <v/>
      </c>
      <c r="AP14" s="58"/>
      <c r="AQ14" s="58"/>
      <c r="AR14" s="58" t="str">
        <f t="shared" si="4"/>
        <v/>
      </c>
      <c r="AS14" s="58"/>
      <c r="AT14" s="58"/>
      <c r="AU14" s="58" t="str">
        <f t="shared" si="5"/>
        <v/>
      </c>
      <c r="AV14" s="58"/>
      <c r="AW14" s="58"/>
      <c r="AX14" s="58" t="str">
        <f t="shared" si="6"/>
        <v/>
      </c>
    </row>
    <row r="15" spans="1:52" s="21" customFormat="1" x14ac:dyDescent="0.3">
      <c r="A15" s="20">
        <f>VLOOKUP($C15,[1]MATIERES!$A$2:$K$379,11,0)</f>
        <v>14</v>
      </c>
      <c r="B15" s="21" t="s">
        <v>327</v>
      </c>
      <c r="C15" s="21" t="s">
        <v>340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s="58" t="str">
        <f t="shared" si="7"/>
        <v/>
      </c>
      <c r="AD15" s="58"/>
      <c r="AE15" s="58"/>
      <c r="AF15" s="58" t="str">
        <f t="shared" si="0"/>
        <v/>
      </c>
      <c r="AG15" s="58"/>
      <c r="AH15" s="58"/>
      <c r="AI15" s="58" t="str">
        <f t="shared" si="1"/>
        <v/>
      </c>
      <c r="AJ15" s="58"/>
      <c r="AK15" s="58"/>
      <c r="AL15" s="58" t="str">
        <f t="shared" si="2"/>
        <v/>
      </c>
      <c r="AM15" s="58"/>
      <c r="AN15" s="58"/>
      <c r="AO15" s="58" t="str">
        <f t="shared" si="3"/>
        <v/>
      </c>
      <c r="AP15" s="58"/>
      <c r="AQ15" s="58"/>
      <c r="AR15" s="58" t="str">
        <f t="shared" si="4"/>
        <v/>
      </c>
      <c r="AS15" s="58"/>
      <c r="AT15" s="58"/>
      <c r="AU15" s="58" t="str">
        <f t="shared" si="5"/>
        <v/>
      </c>
      <c r="AV15" s="58"/>
      <c r="AW15" s="58"/>
      <c r="AX15" s="58" t="str">
        <f t="shared" si="6"/>
        <v/>
      </c>
    </row>
    <row r="16" spans="1:52" x14ac:dyDescent="0.3">
      <c r="A16" s="59">
        <f>VLOOKUP($C16,[1]MATIERES!$A$2:$K$379,11,0)</f>
        <v>361</v>
      </c>
      <c r="B16" s="58" t="s">
        <v>327</v>
      </c>
      <c r="C16" s="58" t="s">
        <v>139</v>
      </c>
      <c r="D16" s="58" t="s">
        <v>47</v>
      </c>
      <c r="E16" s="58">
        <v>0.5</v>
      </c>
      <c r="F16" s="61" t="s">
        <v>878</v>
      </c>
      <c r="G16" s="61" t="s">
        <v>911</v>
      </c>
      <c r="H16" s="58">
        <v>1</v>
      </c>
      <c r="I16" s="61" t="s">
        <v>878</v>
      </c>
      <c r="J16" s="61" t="s">
        <v>911</v>
      </c>
      <c r="K16" s="58">
        <v>1</v>
      </c>
      <c r="L16" s="61" t="s">
        <v>878</v>
      </c>
      <c r="M16" s="61" t="s">
        <v>911</v>
      </c>
      <c r="N16" s="58">
        <v>2</v>
      </c>
      <c r="O16" s="61" t="s">
        <v>878</v>
      </c>
      <c r="P16" s="61" t="s">
        <v>911</v>
      </c>
      <c r="Q16" s="58">
        <v>2</v>
      </c>
      <c r="R16" s="61" t="s">
        <v>878</v>
      </c>
      <c r="S16" s="61" t="s">
        <v>911</v>
      </c>
      <c r="T16" s="58">
        <v>2</v>
      </c>
      <c r="U16" s="61" t="s">
        <v>878</v>
      </c>
      <c r="V16" s="61" t="s">
        <v>911</v>
      </c>
      <c r="W16" s="58">
        <v>4</v>
      </c>
      <c r="X16" s="61" t="s">
        <v>878</v>
      </c>
      <c r="Y16" s="61" t="s">
        <v>911</v>
      </c>
      <c r="Z16" s="58">
        <v>4</v>
      </c>
      <c r="AA16" s="61" t="s">
        <v>878</v>
      </c>
      <c r="AB16" s="61" t="s">
        <v>911</v>
      </c>
      <c r="AC16" s="58" t="str">
        <f t="shared" si="7"/>
        <v xml:space="preserve">INSERT INTO SC_SystemeProduits(RefDimension,NomSysteme,typePresta,ligne,Quantite,formule,cte1,DateModif) values (2,'TCFVBACFH','MATIERE',361,null,'1*CTE1','NB_BAC',now());
</v>
      </c>
      <c r="AF16" s="58" t="str">
        <f t="shared" si="0"/>
        <v xml:space="preserve">INSERT INTO SC_SystemeProduits(RefDimension,NomSysteme,typePresta,ligne,Quantite,formule,cte1,DateModif) values (4,'TCFVBACFH','MATIERE',361,null,'1*CTE1','NB_BAC',now());
</v>
      </c>
      <c r="AI16" s="58" t="str">
        <f t="shared" si="1"/>
        <v xml:space="preserve">INSERT INTO SC_SystemeProduits(RefDimension,NomSysteme,typePresta,ligne,Quantite,formule,cte1,DateModif) values (5,'TCFVBACFH','MATIERE',361,null,'1*CTE1','NB_BAC',now());
</v>
      </c>
      <c r="AL16" s="58" t="str">
        <f t="shared" si="2"/>
        <v xml:space="preserve">INSERT INTO SC_SystemeProduits(RefDimension,NomSysteme,typePresta,ligne,Quantite,formule,cte1,DateModif) values (9,'TCFVBACFH','MATIERE',361,null,'1*CTE1','NB_BAC',now());
</v>
      </c>
      <c r="AO16" s="58" t="str">
        <f t="shared" si="3"/>
        <v xml:space="preserve">INSERT INTO SC_SystemeProduits(RefDimension,NomSysteme,typePresta,ligne,Quantite,formule,cte1,DateModif) values (10,'TCFVBACFH','MATIERE',361,null,'1*CTE1','NB_BAC',now());
</v>
      </c>
      <c r="AR16" s="58" t="str">
        <f t="shared" si="4"/>
        <v xml:space="preserve">INSERT INTO SC_SystemeProduits(RefDimension,NomSysteme,typePresta,ligne,Quantite,formule,cte1,DateModif) values (11,'TCFVBACFH','MATIERE',361,null,'1*CTE1','NB_BAC',now());
</v>
      </c>
      <c r="AU16" s="58" t="str">
        <f t="shared" si="5"/>
        <v xml:space="preserve">INSERT INTO SC_SystemeProduits(RefDimension,NomSysteme,typePresta,ligne,Quantite,formule,cte1,DateModif) values (17,'TCFVBACFH','MATIERE',361,null,'1*CTE1','NB_BAC',now());
</v>
      </c>
      <c r="AX16" s="58" t="str">
        <f t="shared" si="6"/>
        <v xml:space="preserve">INSERT INTO SC_SystemeProduits(RefDimension,NomSysteme,typePresta,ligne,Quantite,formule,cte1,DateModif) values (18,'TCFVBACFH','MATIERE',361,null,'1*CTE1','NB_BAC',now());
</v>
      </c>
    </row>
    <row r="17" spans="1:50" x14ac:dyDescent="0.3">
      <c r="A17" s="59">
        <f>VLOOKUP($C17,[1]MATIERES!$A$2:$K$379,11,0)</f>
        <v>85</v>
      </c>
      <c r="B17" s="58" t="s">
        <v>327</v>
      </c>
      <c r="C17" s="58" t="s">
        <v>308</v>
      </c>
      <c r="D17" s="58" t="s">
        <v>8</v>
      </c>
      <c r="E17" s="58">
        <v>1</v>
      </c>
      <c r="F17" s="61" t="s">
        <v>878</v>
      </c>
      <c r="G17" s="61" t="s">
        <v>911</v>
      </c>
      <c r="H17" s="58">
        <v>2</v>
      </c>
      <c r="I17" s="61" t="s">
        <v>878</v>
      </c>
      <c r="J17" s="61" t="s">
        <v>911</v>
      </c>
      <c r="K17" s="58">
        <v>2</v>
      </c>
      <c r="L17" s="61" t="s">
        <v>878</v>
      </c>
      <c r="M17" s="61" t="s">
        <v>911</v>
      </c>
      <c r="N17" s="58">
        <v>4</v>
      </c>
      <c r="O17" s="61" t="s">
        <v>878</v>
      </c>
      <c r="P17" s="61" t="s">
        <v>911</v>
      </c>
      <c r="Q17" s="58">
        <v>4</v>
      </c>
      <c r="R17" s="61" t="s">
        <v>878</v>
      </c>
      <c r="S17" s="61" t="s">
        <v>911</v>
      </c>
      <c r="T17" s="58">
        <v>4</v>
      </c>
      <c r="U17" s="61" t="s">
        <v>878</v>
      </c>
      <c r="V17" s="61" t="s">
        <v>911</v>
      </c>
      <c r="W17" s="58">
        <v>8</v>
      </c>
      <c r="X17" s="61" t="s">
        <v>878</v>
      </c>
      <c r="Y17" s="61" t="s">
        <v>911</v>
      </c>
      <c r="Z17" s="58">
        <v>8</v>
      </c>
      <c r="AA17" s="61" t="s">
        <v>878</v>
      </c>
      <c r="AB17" s="61" t="s">
        <v>911</v>
      </c>
      <c r="AC17" s="58" t="str">
        <f t="shared" si="7"/>
        <v xml:space="preserve">INSERT INTO SC_SystemeProduits(RefDimension,NomSysteme,typePresta,ligne,Quantite,formule,cte1,DateModif) values (2,'TCFVBACFH','MATIERE',85,null,'1*CTE1','NB_BAC',now());
</v>
      </c>
      <c r="AF17" s="58" t="str">
        <f t="shared" si="0"/>
        <v xml:space="preserve">INSERT INTO SC_SystemeProduits(RefDimension,NomSysteme,typePresta,ligne,Quantite,formule,cte1,DateModif) values (4,'TCFVBACFH','MATIERE',85,null,'1*CTE1','NB_BAC',now());
</v>
      </c>
      <c r="AI17" s="58" t="str">
        <f t="shared" si="1"/>
        <v xml:space="preserve">INSERT INTO SC_SystemeProduits(RefDimension,NomSysteme,typePresta,ligne,Quantite,formule,cte1,DateModif) values (5,'TCFVBACFH','MATIERE',85,null,'1*CTE1','NB_BAC',now());
</v>
      </c>
      <c r="AL17" s="58" t="str">
        <f t="shared" si="2"/>
        <v xml:space="preserve">INSERT INTO SC_SystemeProduits(RefDimension,NomSysteme,typePresta,ligne,Quantite,formule,cte1,DateModif) values (9,'TCFVBACFH','MATIERE',85,null,'1*CTE1','NB_BAC',now());
</v>
      </c>
      <c r="AO17" s="58" t="str">
        <f t="shared" si="3"/>
        <v xml:space="preserve">INSERT INTO SC_SystemeProduits(RefDimension,NomSysteme,typePresta,ligne,Quantite,formule,cte1,DateModif) values (10,'TCFVBACFH','MATIERE',85,null,'1*CTE1','NB_BAC',now());
</v>
      </c>
      <c r="AR17" s="58" t="str">
        <f t="shared" si="4"/>
        <v xml:space="preserve">INSERT INTO SC_SystemeProduits(RefDimension,NomSysteme,typePresta,ligne,Quantite,formule,cte1,DateModif) values (11,'TCFVBACFH','MATIERE',85,null,'1*CTE1','NB_BAC',now());
</v>
      </c>
      <c r="AU17" s="58" t="str">
        <f t="shared" si="5"/>
        <v xml:space="preserve">INSERT INTO SC_SystemeProduits(RefDimension,NomSysteme,typePresta,ligne,Quantite,formule,cte1,DateModif) values (17,'TCFVBACFH','MATIERE',85,null,'1*CTE1','NB_BAC',now());
</v>
      </c>
      <c r="AX17" s="58" t="str">
        <f t="shared" si="6"/>
        <v xml:space="preserve">INSERT INTO SC_SystemeProduits(RefDimension,NomSysteme,typePresta,ligne,Quantite,formule,cte1,DateModif) values (18,'TCFVBACFH','MATIERE',85,null,'1*CTE1','NB_BAC',now());
</v>
      </c>
    </row>
    <row r="18" spans="1:50" x14ac:dyDescent="0.3">
      <c r="A18" s="59">
        <f>VLOOKUP($C18,[1]MATIERES!$A$2:$K$379,11,0)</f>
        <v>375</v>
      </c>
      <c r="B18" s="58" t="s">
        <v>327</v>
      </c>
      <c r="C18" s="58" t="s">
        <v>281</v>
      </c>
      <c r="D18" s="58" t="s">
        <v>317</v>
      </c>
      <c r="E18" s="58">
        <v>4.4000000000000004</v>
      </c>
      <c r="F18" s="61" t="s">
        <v>912</v>
      </c>
      <c r="G18" s="61" t="s">
        <v>904</v>
      </c>
      <c r="H18" s="58">
        <v>6</v>
      </c>
      <c r="I18" s="61" t="s">
        <v>912</v>
      </c>
      <c r="J18" s="61" t="s">
        <v>904</v>
      </c>
      <c r="K18" s="58">
        <v>6.8000000000000007</v>
      </c>
      <c r="L18" s="61" t="s">
        <v>912</v>
      </c>
      <c r="M18" s="61" t="s">
        <v>904</v>
      </c>
      <c r="N18" s="58">
        <v>10</v>
      </c>
      <c r="O18" s="61" t="s">
        <v>912</v>
      </c>
      <c r="P18" s="61" t="s">
        <v>904</v>
      </c>
      <c r="Q18" s="58">
        <v>11.600000000000001</v>
      </c>
      <c r="R18" s="61" t="s">
        <v>912</v>
      </c>
      <c r="S18" s="61" t="s">
        <v>904</v>
      </c>
      <c r="T18" s="58">
        <v>11.600000000000001</v>
      </c>
      <c r="U18" s="61" t="s">
        <v>912</v>
      </c>
      <c r="V18" s="61" t="s">
        <v>904</v>
      </c>
      <c r="W18" s="58">
        <v>18</v>
      </c>
      <c r="X18" s="61" t="s">
        <v>912</v>
      </c>
      <c r="Y18" s="61" t="s">
        <v>904</v>
      </c>
      <c r="Z18" s="58">
        <v>18</v>
      </c>
      <c r="AA18" s="61" t="s">
        <v>912</v>
      </c>
      <c r="AB18" s="61" t="s">
        <v>904</v>
      </c>
      <c r="AC18" s="58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8" s="58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8" s="58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8" s="58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8" s="58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8" s="58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8" s="58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8" s="58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9" spans="1:50" x14ac:dyDescent="0.3">
      <c r="A19" s="59">
        <f>VLOOKUP($C19,[1]MATIERES!$A$2:$K$379,11,0)</f>
        <v>373</v>
      </c>
      <c r="B19" s="58" t="s">
        <v>327</v>
      </c>
      <c r="C19" s="58" t="s">
        <v>282</v>
      </c>
      <c r="D19" s="58" t="s">
        <v>317</v>
      </c>
      <c r="E19" s="58">
        <v>2.62</v>
      </c>
      <c r="F19" s="61" t="s">
        <v>1174</v>
      </c>
      <c r="G19" s="61" t="s">
        <v>904</v>
      </c>
      <c r="H19" s="58">
        <v>3.7</v>
      </c>
      <c r="I19" s="61" t="s">
        <v>1174</v>
      </c>
      <c r="J19" s="61" t="s">
        <v>904</v>
      </c>
      <c r="K19" s="58">
        <v>4.24</v>
      </c>
      <c r="L19" s="61" t="s">
        <v>1174</v>
      </c>
      <c r="M19" s="61" t="s">
        <v>904</v>
      </c>
      <c r="N19" s="58">
        <v>6.4</v>
      </c>
      <c r="O19" s="61" t="s">
        <v>1174</v>
      </c>
      <c r="P19" s="61" t="s">
        <v>904</v>
      </c>
      <c r="Q19" s="58">
        <v>7.4799999999999995</v>
      </c>
      <c r="R19" s="61" t="s">
        <v>1174</v>
      </c>
      <c r="S19" s="61" t="s">
        <v>904</v>
      </c>
      <c r="T19" s="58">
        <v>7.4799999999999995</v>
      </c>
      <c r="U19" s="61" t="s">
        <v>1174</v>
      </c>
      <c r="V19" s="61" t="s">
        <v>904</v>
      </c>
      <c r="W19" s="58">
        <v>11.8</v>
      </c>
      <c r="X19" s="61" t="s">
        <v>1174</v>
      </c>
      <c r="Y19" s="61" t="s">
        <v>904</v>
      </c>
      <c r="Z19" s="58">
        <v>11.8</v>
      </c>
      <c r="AA19" s="61" t="s">
        <v>1174</v>
      </c>
      <c r="AB19" s="61" t="s">
        <v>904</v>
      </c>
      <c r="AC19" s="58" t="str">
        <f t="shared" si="7"/>
        <v xml:space="preserve">INSERT INTO SC_SystemeProduits(RefDimension,NomSysteme,typePresta,ligne,Quantite,formule,cte1,DateModif) values (2,'TCFVBACFH','MATIERE',373,null,'1.8*0.1*CTE1','SURFACE',now());
</v>
      </c>
      <c r="AF19" s="58" t="str">
        <f t="shared" si="0"/>
        <v xml:space="preserve">INSERT INTO SC_SystemeProduits(RefDimension,NomSysteme,typePresta,ligne,Quantite,formule,cte1,DateModif) values (4,'TCFVBACFH','MATIERE',373,null,'1.8*0.1*CTE1','SURFACE',now());
</v>
      </c>
      <c r="AI19" s="58" t="str">
        <f t="shared" si="1"/>
        <v xml:space="preserve">INSERT INTO SC_SystemeProduits(RefDimension,NomSysteme,typePresta,ligne,Quantite,formule,cte1,DateModif) values (5,'TCFVBACFH','MATIERE',373,null,'1.8*0.1*CTE1','SURFACE',now());
</v>
      </c>
      <c r="AL19" s="58" t="str">
        <f t="shared" si="2"/>
        <v xml:space="preserve">INSERT INTO SC_SystemeProduits(RefDimension,NomSysteme,typePresta,ligne,Quantite,formule,cte1,DateModif) values (9,'TCFVBACFH','MATIERE',373,null,'1.8*0.1*CTE1','SURFACE',now());
</v>
      </c>
      <c r="AO19" s="58" t="str">
        <f t="shared" si="3"/>
        <v xml:space="preserve">INSERT INTO SC_SystemeProduits(RefDimension,NomSysteme,typePresta,ligne,Quantite,formule,cte1,DateModif) values (10,'TCFVBACFH','MATIERE',373,null,'1.8*0.1*CTE1','SURFACE',now());
</v>
      </c>
      <c r="AR19" s="58" t="str">
        <f t="shared" si="4"/>
        <v xml:space="preserve">INSERT INTO SC_SystemeProduits(RefDimension,NomSysteme,typePresta,ligne,Quantite,formule,cte1,DateModif) values (11,'TCFVBACFH','MATIERE',373,null,'1.8*0.1*CTE1','SURFACE',now());
</v>
      </c>
      <c r="AU19" s="58" t="str">
        <f t="shared" si="5"/>
        <v xml:space="preserve">INSERT INTO SC_SystemeProduits(RefDimension,NomSysteme,typePresta,ligne,Quantite,formule,cte1,DateModif) values (17,'TCFVBACFH','MATIERE',373,null,'1.8*0.1*CTE1','SURFACE',now());
</v>
      </c>
      <c r="AX19" s="58" t="str">
        <f t="shared" si="6"/>
        <v xml:space="preserve">INSERT INTO SC_SystemeProduits(RefDimension,NomSysteme,typePresta,ligne,Quantite,formule,cte1,DateModif) values (18,'TCFVBACFH','MATIERE',373,null,'1.8*0.1*CTE1','SURFACE',now());
</v>
      </c>
    </row>
    <row r="20" spans="1:50" x14ac:dyDescent="0.3">
      <c r="A20" s="59">
        <f>VLOOKUP($C20,[1]MATIERES!$A$2:$K$379,11,0)</f>
        <v>376</v>
      </c>
      <c r="B20" s="58" t="s">
        <v>327</v>
      </c>
      <c r="C20" s="58" t="s">
        <v>283</v>
      </c>
      <c r="D20" s="58" t="s">
        <v>317</v>
      </c>
      <c r="E20" s="58">
        <v>3.9200000000000004</v>
      </c>
      <c r="F20" s="61" t="s">
        <v>914</v>
      </c>
      <c r="G20" s="61" t="s">
        <v>904</v>
      </c>
      <c r="H20" s="58">
        <v>5.2</v>
      </c>
      <c r="I20" s="61" t="s">
        <v>914</v>
      </c>
      <c r="J20" s="61" t="s">
        <v>904</v>
      </c>
      <c r="K20" s="58">
        <v>5.8400000000000007</v>
      </c>
      <c r="L20" s="61" t="s">
        <v>914</v>
      </c>
      <c r="M20" s="61" t="s">
        <v>904</v>
      </c>
      <c r="N20" s="58">
        <v>8.4</v>
      </c>
      <c r="O20" s="61" t="s">
        <v>914</v>
      </c>
      <c r="P20" s="61" t="s">
        <v>904</v>
      </c>
      <c r="Q20" s="58">
        <v>9.6800000000000015</v>
      </c>
      <c r="R20" s="61" t="s">
        <v>914</v>
      </c>
      <c r="S20" s="61" t="s">
        <v>904</v>
      </c>
      <c r="T20" s="58">
        <v>9.6800000000000015</v>
      </c>
      <c r="U20" s="61" t="s">
        <v>914</v>
      </c>
      <c r="V20" s="61" t="s">
        <v>904</v>
      </c>
      <c r="W20" s="58">
        <v>14.8</v>
      </c>
      <c r="X20" s="61" t="s">
        <v>914</v>
      </c>
      <c r="Y20" s="61" t="s">
        <v>904</v>
      </c>
      <c r="Z20" s="58">
        <v>14.8</v>
      </c>
      <c r="AA20" s="61" t="s">
        <v>914</v>
      </c>
      <c r="AB20" s="61" t="s">
        <v>904</v>
      </c>
      <c r="AC20" s="58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20" s="58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20" s="58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20" s="58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20" s="58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20" s="58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20" s="58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20" s="58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21" spans="1:50" x14ac:dyDescent="0.3">
      <c r="A21" s="59">
        <f>VLOOKUP($C21,[1]MATIERES!$A$2:$K$379,11,0)</f>
        <v>374</v>
      </c>
      <c r="B21" s="58" t="s">
        <v>327</v>
      </c>
      <c r="C21" s="58" t="s">
        <v>309</v>
      </c>
      <c r="D21" s="58" t="s">
        <v>317</v>
      </c>
      <c r="E21" s="58">
        <v>0.54000000000000015</v>
      </c>
      <c r="F21" s="61" t="s">
        <v>915</v>
      </c>
      <c r="G21" s="61" t="s">
        <v>904</v>
      </c>
      <c r="H21" s="58">
        <v>0.9</v>
      </c>
      <c r="I21" s="61" t="s">
        <v>915</v>
      </c>
      <c r="J21" s="61" t="s">
        <v>904</v>
      </c>
      <c r="K21" s="58">
        <v>1.0800000000000003</v>
      </c>
      <c r="L21" s="61" t="s">
        <v>915</v>
      </c>
      <c r="M21" s="61" t="s">
        <v>904</v>
      </c>
      <c r="N21" s="58">
        <v>1.8</v>
      </c>
      <c r="O21" s="61" t="s">
        <v>915</v>
      </c>
      <c r="P21" s="61" t="s">
        <v>904</v>
      </c>
      <c r="Q21" s="58">
        <v>2.1600000000000006</v>
      </c>
      <c r="R21" s="61" t="s">
        <v>915</v>
      </c>
      <c r="S21" s="61" t="s">
        <v>904</v>
      </c>
      <c r="T21" s="58">
        <v>2.1600000000000006</v>
      </c>
      <c r="U21" s="61" t="s">
        <v>915</v>
      </c>
      <c r="V21" s="61" t="s">
        <v>904</v>
      </c>
      <c r="W21" s="58">
        <v>3.6</v>
      </c>
      <c r="X21" s="61" t="s">
        <v>915</v>
      </c>
      <c r="Y21" s="61" t="s">
        <v>904</v>
      </c>
      <c r="Z21" s="58">
        <v>3.6</v>
      </c>
      <c r="AA21" s="61" t="s">
        <v>915</v>
      </c>
      <c r="AB21" s="61" t="s">
        <v>904</v>
      </c>
      <c r="AC21" s="58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21" s="58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21" s="58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21" s="58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21" s="58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21" s="58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21" s="58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21" s="58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22" spans="1:50" x14ac:dyDescent="0.3">
      <c r="AC22" s="58" t="str">
        <f t="shared" si="7"/>
        <v/>
      </c>
      <c r="AF22" s="58" t="str">
        <f t="shared" si="0"/>
        <v/>
      </c>
      <c r="AI22" s="58" t="str">
        <f t="shared" si="1"/>
        <v/>
      </c>
      <c r="AL22" s="58" t="str">
        <f t="shared" si="2"/>
        <v/>
      </c>
      <c r="AO22" s="58" t="str">
        <f t="shared" si="3"/>
        <v/>
      </c>
      <c r="AR22" s="58" t="str">
        <f t="shared" si="4"/>
        <v/>
      </c>
      <c r="AU22" s="58" t="str">
        <f t="shared" si="5"/>
        <v/>
      </c>
      <c r="AX22" s="58" t="str">
        <f t="shared" si="6"/>
        <v/>
      </c>
    </row>
    <row r="23" spans="1:50" ht="18" customHeight="1" x14ac:dyDescent="0.3">
      <c r="A23" s="59">
        <f>VLOOKUP($C23,[1]ATELIER!$A$2:$K$291,11,0)</f>
        <v>31</v>
      </c>
      <c r="B23" s="58" t="s">
        <v>330</v>
      </c>
      <c r="C23" s="58" t="s">
        <v>72</v>
      </c>
      <c r="D23" s="58" t="s">
        <v>8</v>
      </c>
      <c r="E23" s="58">
        <v>1</v>
      </c>
      <c r="F23" s="61" t="s">
        <v>878</v>
      </c>
      <c r="G23" s="61" t="s">
        <v>911</v>
      </c>
      <c r="H23" s="58">
        <v>2</v>
      </c>
      <c r="I23" s="61" t="s">
        <v>878</v>
      </c>
      <c r="J23" s="61" t="s">
        <v>911</v>
      </c>
      <c r="K23" s="58">
        <v>2</v>
      </c>
      <c r="L23" s="61" t="s">
        <v>878</v>
      </c>
      <c r="M23" s="61" t="s">
        <v>911</v>
      </c>
      <c r="N23" s="58">
        <v>4</v>
      </c>
      <c r="O23" s="61" t="s">
        <v>878</v>
      </c>
      <c r="P23" s="61" t="s">
        <v>911</v>
      </c>
      <c r="Q23" s="58">
        <v>4</v>
      </c>
      <c r="R23" s="61" t="s">
        <v>878</v>
      </c>
      <c r="S23" s="61" t="s">
        <v>911</v>
      </c>
      <c r="T23" s="58">
        <v>4</v>
      </c>
      <c r="U23" s="61" t="s">
        <v>878</v>
      </c>
      <c r="V23" s="61" t="s">
        <v>911</v>
      </c>
      <c r="W23" s="58">
        <v>8</v>
      </c>
      <c r="X23" s="61" t="s">
        <v>878</v>
      </c>
      <c r="Y23" s="61" t="s">
        <v>911</v>
      </c>
      <c r="Z23" s="58">
        <v>8</v>
      </c>
      <c r="AA23" s="61" t="s">
        <v>878</v>
      </c>
      <c r="AB23" s="61" t="s">
        <v>911</v>
      </c>
      <c r="AC23" s="58" t="str">
        <f t="shared" si="7"/>
        <v xml:space="preserve">INSERT INTO SC_SystemeProduits(RefDimension,NomSysteme,typePresta,ligne,Quantite,formule,cte1,DateModif) values (2,'TCFVBACFH','MOA',31,null,'1*CTE1','NB_BAC',now());
</v>
      </c>
      <c r="AF23" s="58" t="str">
        <f t="shared" si="0"/>
        <v xml:space="preserve">INSERT INTO SC_SystemeProduits(RefDimension,NomSysteme,typePresta,ligne,Quantite,formule,cte1,DateModif) values (4,'TCFVBACFH','MOA',31,null,'1*CTE1','NB_BAC',now());
</v>
      </c>
      <c r="AI23" s="58" t="str">
        <f t="shared" si="1"/>
        <v xml:space="preserve">INSERT INTO SC_SystemeProduits(RefDimension,NomSysteme,typePresta,ligne,Quantite,formule,cte1,DateModif) values (5,'TCFVBACFH','MOA',31,null,'1*CTE1','NB_BAC',now());
</v>
      </c>
      <c r="AL23" s="58" t="str">
        <f t="shared" si="2"/>
        <v xml:space="preserve">INSERT INTO SC_SystemeProduits(RefDimension,NomSysteme,typePresta,ligne,Quantite,formule,cte1,DateModif) values (9,'TCFVBACFH','MOA',31,null,'1*CTE1','NB_BAC',now());
</v>
      </c>
      <c r="AO23" s="58" t="str">
        <f t="shared" si="3"/>
        <v xml:space="preserve">INSERT INTO SC_SystemeProduits(RefDimension,NomSysteme,typePresta,ligne,Quantite,formule,cte1,DateModif) values (10,'TCFVBACFH','MOA',31,null,'1*CTE1','NB_BAC',now());
</v>
      </c>
      <c r="AR23" s="58" t="str">
        <f t="shared" si="4"/>
        <v xml:space="preserve">INSERT INTO SC_SystemeProduits(RefDimension,NomSysteme,typePresta,ligne,Quantite,formule,cte1,DateModif) values (11,'TCFVBACFH','MOA',31,null,'1*CTE1','NB_BAC',now());
</v>
      </c>
      <c r="AU23" s="58" t="str">
        <f t="shared" si="5"/>
        <v xml:space="preserve">INSERT INTO SC_SystemeProduits(RefDimension,NomSysteme,typePresta,ligne,Quantite,formule,cte1,DateModif) values (17,'TCFVBACFH','MOA',31,null,'1*CTE1','NB_BAC',now());
</v>
      </c>
      <c r="AX23" s="58" t="str">
        <f t="shared" si="6"/>
        <v xml:space="preserve">INSERT INTO SC_SystemeProduits(RefDimension,NomSysteme,typePresta,ligne,Quantite,formule,cte1,DateModif) values (18,'TCFVBACFH','MOA',31,null,'1*CTE1','NB_BAC',now());
</v>
      </c>
    </row>
    <row r="24" spans="1:50" x14ac:dyDescent="0.3">
      <c r="A24" s="59">
        <f>VLOOKUP($C24,[1]ATELIER!$A$2:$K$291,11,0)</f>
        <v>28</v>
      </c>
      <c r="B24" s="58" t="s">
        <v>330</v>
      </c>
      <c r="C24" s="58" t="s">
        <v>65</v>
      </c>
      <c r="D24" s="58" t="s">
        <v>8</v>
      </c>
      <c r="E24" s="58">
        <v>1</v>
      </c>
      <c r="F24" s="61" t="s">
        <v>878</v>
      </c>
      <c r="G24" s="61" t="s">
        <v>911</v>
      </c>
      <c r="H24" s="58">
        <v>2</v>
      </c>
      <c r="I24" s="61" t="s">
        <v>878</v>
      </c>
      <c r="J24" s="61" t="s">
        <v>911</v>
      </c>
      <c r="K24" s="58">
        <v>2</v>
      </c>
      <c r="L24" s="61" t="s">
        <v>878</v>
      </c>
      <c r="M24" s="61" t="s">
        <v>911</v>
      </c>
      <c r="N24" s="58">
        <v>4</v>
      </c>
      <c r="O24" s="61" t="s">
        <v>878</v>
      </c>
      <c r="P24" s="61" t="s">
        <v>911</v>
      </c>
      <c r="Q24" s="58">
        <v>4</v>
      </c>
      <c r="R24" s="61" t="s">
        <v>878</v>
      </c>
      <c r="S24" s="61" t="s">
        <v>911</v>
      </c>
      <c r="T24" s="58">
        <v>4</v>
      </c>
      <c r="U24" s="61" t="s">
        <v>878</v>
      </c>
      <c r="V24" s="61" t="s">
        <v>911</v>
      </c>
      <c r="W24" s="58">
        <v>8</v>
      </c>
      <c r="X24" s="61" t="s">
        <v>878</v>
      </c>
      <c r="Y24" s="61" t="s">
        <v>911</v>
      </c>
      <c r="Z24" s="58">
        <v>8</v>
      </c>
      <c r="AA24" s="61" t="s">
        <v>878</v>
      </c>
      <c r="AB24" s="61" t="s">
        <v>911</v>
      </c>
      <c r="AC24" s="58" t="str">
        <f t="shared" si="7"/>
        <v xml:space="preserve">INSERT INTO SC_SystemeProduits(RefDimension,NomSysteme,typePresta,ligne,Quantite,formule,cte1,DateModif) values (2,'TCFVBACFH','MOA',28,null,'1*CTE1','NB_BAC',now());
</v>
      </c>
      <c r="AF24" s="58" t="str">
        <f t="shared" si="0"/>
        <v xml:space="preserve">INSERT INTO SC_SystemeProduits(RefDimension,NomSysteme,typePresta,ligne,Quantite,formule,cte1,DateModif) values (4,'TCFVBACFH','MOA',28,null,'1*CTE1','NB_BAC',now());
</v>
      </c>
      <c r="AI24" s="58" t="str">
        <f t="shared" si="1"/>
        <v xml:space="preserve">INSERT INTO SC_SystemeProduits(RefDimension,NomSysteme,typePresta,ligne,Quantite,formule,cte1,DateModif) values (5,'TCFVBACFH','MOA',28,null,'1*CTE1','NB_BAC',now());
</v>
      </c>
      <c r="AL24" s="58" t="str">
        <f t="shared" si="2"/>
        <v xml:space="preserve">INSERT INTO SC_SystemeProduits(RefDimension,NomSysteme,typePresta,ligne,Quantite,formule,cte1,DateModif) values (9,'TCFVBACFH','MOA',28,null,'1*CTE1','NB_BAC',now());
</v>
      </c>
      <c r="AO24" s="58" t="str">
        <f t="shared" si="3"/>
        <v xml:space="preserve">INSERT INTO SC_SystemeProduits(RefDimension,NomSysteme,typePresta,ligne,Quantite,formule,cte1,DateModif) values (10,'TCFVBACFH','MOA',28,null,'1*CTE1','NB_BAC',now());
</v>
      </c>
      <c r="AR24" s="58" t="str">
        <f t="shared" si="4"/>
        <v xml:space="preserve">INSERT INTO SC_SystemeProduits(RefDimension,NomSysteme,typePresta,ligne,Quantite,formule,cte1,DateModif) values (11,'TCFVBACFH','MOA',28,null,'1*CTE1','NB_BAC',now());
</v>
      </c>
      <c r="AU24" s="58" t="str">
        <f t="shared" si="5"/>
        <v xml:space="preserve">INSERT INTO SC_SystemeProduits(RefDimension,NomSysteme,typePresta,ligne,Quantite,formule,cte1,DateModif) values (17,'TCFVBACFH','MOA',28,null,'1*CTE1','NB_BAC',now());
</v>
      </c>
      <c r="AX24" s="58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25" spans="1:50" x14ac:dyDescent="0.3">
      <c r="A25" s="59">
        <f>VLOOKUP($C25,[1]ATELIER!$A$2:$K$291,11,0)</f>
        <v>9</v>
      </c>
      <c r="B25" s="58" t="s">
        <v>330</v>
      </c>
      <c r="C25" s="58" t="s">
        <v>25</v>
      </c>
      <c r="D25" s="58" t="s">
        <v>8</v>
      </c>
      <c r="E25" s="58">
        <v>1</v>
      </c>
      <c r="H25" s="58">
        <v>0</v>
      </c>
      <c r="K25" s="58">
        <v>0</v>
      </c>
      <c r="N25" s="58">
        <v>0</v>
      </c>
      <c r="Q25" s="58">
        <v>0</v>
      </c>
      <c r="T25" s="58">
        <v>0</v>
      </c>
      <c r="W25" s="58">
        <v>0</v>
      </c>
      <c r="Z25" s="58">
        <v>0</v>
      </c>
      <c r="AC25" s="58" t="str">
        <f t="shared" si="7"/>
        <v xml:space="preserve">INSERT INTO SC_SystemeProduits(RefDimension,NomSysteme,typePresta,ligne,Quantite,formule,cte1,DateModif) values (2,'TCFVBACFH','MOA',9,1,null,null,now());
</v>
      </c>
      <c r="AF25" s="58" t="str">
        <f t="shared" si="0"/>
        <v xml:space="preserve">INSERT INTO SC_SystemeProduits(RefDimension,NomSysteme,typePresta,ligne,Quantite,formule,cte1,DateModif) values (4,'TCFVBACFH','MOA',9,0,null,null,now());
</v>
      </c>
      <c r="AI25" s="58" t="str">
        <f t="shared" si="1"/>
        <v xml:space="preserve">INSERT INTO SC_SystemeProduits(RefDimension,NomSysteme,typePresta,ligne,Quantite,formule,cte1,DateModif) values (5,'TCFVBACFH','MOA',9,0,null,null,now());
</v>
      </c>
      <c r="AL25" s="58" t="str">
        <f t="shared" si="2"/>
        <v xml:space="preserve">INSERT INTO SC_SystemeProduits(RefDimension,NomSysteme,typePresta,ligne,Quantite,formule,cte1,DateModif) values (9,'TCFVBACFH','MOA',9,0,null,null,now());
</v>
      </c>
      <c r="AO25" s="58" t="str">
        <f t="shared" si="3"/>
        <v xml:space="preserve">INSERT INTO SC_SystemeProduits(RefDimension,NomSysteme,typePresta,ligne,Quantite,formule,cte1,DateModif) values (10,'TCFVBACFH','MOA',9,0,null,null,now());
</v>
      </c>
      <c r="AR25" s="58" t="str">
        <f t="shared" si="4"/>
        <v xml:space="preserve">INSERT INTO SC_SystemeProduits(RefDimension,NomSysteme,typePresta,ligne,Quantite,formule,cte1,DateModif) values (11,'TCFVBACFH','MOA',9,0,null,null,now());
</v>
      </c>
      <c r="AU25" s="58" t="str">
        <f t="shared" si="5"/>
        <v xml:space="preserve">INSERT INTO SC_SystemeProduits(RefDimension,NomSysteme,typePresta,ligne,Quantite,formule,cte1,DateModif) values (17,'TCFVBACFH','MOA',9,0,null,null,now());
</v>
      </c>
      <c r="AX25" s="58" t="str">
        <f t="shared" si="6"/>
        <v xml:space="preserve">INSERT INTO SC_SystemeProduits(RefDimension,NomSysteme,typePresta,ligne,Quantite,formule,cte1,DateModif) values (18,'TCFVBACFH','MOA',9,0,null,null,now());
</v>
      </c>
    </row>
    <row r="26" spans="1:50" x14ac:dyDescent="0.3">
      <c r="A26" s="59">
        <f>VLOOKUP($C26,[1]ATELIER!$A$2:$K$291,11,0)</f>
        <v>36</v>
      </c>
      <c r="B26" s="58" t="s">
        <v>330</v>
      </c>
      <c r="C26" s="58" t="s">
        <v>316</v>
      </c>
      <c r="D26" s="58" t="s">
        <v>23</v>
      </c>
      <c r="E26" s="58">
        <v>1</v>
      </c>
      <c r="F26" s="61" t="s">
        <v>878</v>
      </c>
      <c r="G26" s="61" t="s">
        <v>911</v>
      </c>
      <c r="H26" s="58">
        <v>2</v>
      </c>
      <c r="I26" s="61" t="s">
        <v>878</v>
      </c>
      <c r="J26" s="61" t="s">
        <v>911</v>
      </c>
      <c r="K26" s="58">
        <v>2</v>
      </c>
      <c r="L26" s="61" t="s">
        <v>878</v>
      </c>
      <c r="M26" s="61" t="s">
        <v>911</v>
      </c>
      <c r="N26" s="58">
        <v>4</v>
      </c>
      <c r="O26" s="61" t="s">
        <v>878</v>
      </c>
      <c r="P26" s="61" t="s">
        <v>911</v>
      </c>
      <c r="Q26" s="58">
        <v>4</v>
      </c>
      <c r="R26" s="61" t="s">
        <v>878</v>
      </c>
      <c r="S26" s="61" t="s">
        <v>911</v>
      </c>
      <c r="T26" s="58">
        <v>4</v>
      </c>
      <c r="U26" s="61" t="s">
        <v>878</v>
      </c>
      <c r="V26" s="61" t="s">
        <v>911</v>
      </c>
      <c r="W26" s="58">
        <v>8</v>
      </c>
      <c r="X26" s="61" t="s">
        <v>878</v>
      </c>
      <c r="Y26" s="61" t="s">
        <v>911</v>
      </c>
      <c r="Z26" s="58">
        <v>8</v>
      </c>
      <c r="AA26" s="61" t="s">
        <v>878</v>
      </c>
      <c r="AB26" s="61" t="s">
        <v>911</v>
      </c>
      <c r="AC26" s="58" t="str">
        <f t="shared" si="7"/>
        <v xml:space="preserve">INSERT INTO SC_SystemeProduits(RefDimension,NomSysteme,typePresta,ligne,Quantite,formule,cte1,DateModif) values (2,'TCFVBACFH','MOA',36,null,'1*CTE1','NB_BAC',now());
</v>
      </c>
      <c r="AF26" s="58" t="str">
        <f t="shared" si="0"/>
        <v xml:space="preserve">INSERT INTO SC_SystemeProduits(RefDimension,NomSysteme,typePresta,ligne,Quantite,formule,cte1,DateModif) values (4,'TCFVBACFH','MOA',36,null,'1*CTE1','NB_BAC',now());
</v>
      </c>
      <c r="AI26" s="58" t="str">
        <f t="shared" si="1"/>
        <v xml:space="preserve">INSERT INTO SC_SystemeProduits(RefDimension,NomSysteme,typePresta,ligne,Quantite,formule,cte1,DateModif) values (5,'TCFVBACFH','MOA',36,null,'1*CTE1','NB_BAC',now());
</v>
      </c>
      <c r="AL26" s="58" t="str">
        <f t="shared" si="2"/>
        <v xml:space="preserve">INSERT INTO SC_SystemeProduits(RefDimension,NomSysteme,typePresta,ligne,Quantite,formule,cte1,DateModif) values (9,'TCFVBACFH','MOA',36,null,'1*CTE1','NB_BAC',now());
</v>
      </c>
      <c r="AO26" s="58" t="str">
        <f t="shared" si="3"/>
        <v xml:space="preserve">INSERT INTO SC_SystemeProduits(RefDimension,NomSysteme,typePresta,ligne,Quantite,formule,cte1,DateModif) values (10,'TCFVBACFH','MOA',36,null,'1*CTE1','NB_BAC',now());
</v>
      </c>
      <c r="AR26" s="58" t="str">
        <f t="shared" si="4"/>
        <v xml:space="preserve">INSERT INTO SC_SystemeProduits(RefDimension,NomSysteme,typePresta,ligne,Quantite,formule,cte1,DateModif) values (11,'TCFVBACFH','MOA',36,null,'1*CTE1','NB_BAC',now());
</v>
      </c>
      <c r="AU26" s="58" t="str">
        <f t="shared" si="5"/>
        <v xml:space="preserve">INSERT INTO SC_SystemeProduits(RefDimension,NomSysteme,typePresta,ligne,Quantite,formule,cte1,DateModif) values (17,'TCFVBACFH','MOA',36,null,'1*CTE1','NB_BAC',now());
</v>
      </c>
      <c r="AX26" s="58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7" spans="1:50" x14ac:dyDescent="0.3">
      <c r="A27" s="59">
        <f>VLOOKUP($C27,[1]ATELIER!$A$2:$K$291,11,0)</f>
        <v>30</v>
      </c>
      <c r="B27" s="58" t="s">
        <v>330</v>
      </c>
      <c r="C27" s="58" t="s">
        <v>70</v>
      </c>
      <c r="D27" s="58" t="s">
        <v>8</v>
      </c>
      <c r="E27" s="58">
        <v>1</v>
      </c>
      <c r="F27" s="61" t="s">
        <v>878</v>
      </c>
      <c r="G27" s="61" t="s">
        <v>911</v>
      </c>
      <c r="H27" s="58">
        <v>2</v>
      </c>
      <c r="I27" s="61" t="s">
        <v>878</v>
      </c>
      <c r="J27" s="61" t="s">
        <v>911</v>
      </c>
      <c r="K27" s="58">
        <v>2</v>
      </c>
      <c r="L27" s="61" t="s">
        <v>878</v>
      </c>
      <c r="M27" s="61" t="s">
        <v>911</v>
      </c>
      <c r="N27" s="58">
        <v>4</v>
      </c>
      <c r="O27" s="61" t="s">
        <v>878</v>
      </c>
      <c r="P27" s="61" t="s">
        <v>911</v>
      </c>
      <c r="Q27" s="58">
        <v>4</v>
      </c>
      <c r="R27" s="61" t="s">
        <v>878</v>
      </c>
      <c r="S27" s="61" t="s">
        <v>911</v>
      </c>
      <c r="T27" s="58">
        <v>4</v>
      </c>
      <c r="U27" s="61" t="s">
        <v>878</v>
      </c>
      <c r="V27" s="61" t="s">
        <v>911</v>
      </c>
      <c r="W27" s="58">
        <v>8</v>
      </c>
      <c r="X27" s="61" t="s">
        <v>878</v>
      </c>
      <c r="Y27" s="61" t="s">
        <v>911</v>
      </c>
      <c r="Z27" s="58">
        <v>8</v>
      </c>
      <c r="AA27" s="61" t="s">
        <v>878</v>
      </c>
      <c r="AB27" s="61" t="s">
        <v>911</v>
      </c>
      <c r="AC27" s="58" t="str">
        <f t="shared" si="7"/>
        <v xml:space="preserve">INSERT INTO SC_SystemeProduits(RefDimension,NomSysteme,typePresta,ligne,Quantite,formule,cte1,DateModif) values (2,'TCFVBACFH','MOA',30,null,'1*CTE1','NB_BAC',now());
</v>
      </c>
      <c r="AF27" s="58" t="str">
        <f t="shared" si="0"/>
        <v xml:space="preserve">INSERT INTO SC_SystemeProduits(RefDimension,NomSysteme,typePresta,ligne,Quantite,formule,cte1,DateModif) values (4,'TCFVBACFH','MOA',30,null,'1*CTE1','NB_BAC',now());
</v>
      </c>
      <c r="AI27" s="58" t="str">
        <f t="shared" si="1"/>
        <v xml:space="preserve">INSERT INTO SC_SystemeProduits(RefDimension,NomSysteme,typePresta,ligne,Quantite,formule,cte1,DateModif) values (5,'TCFVBACFH','MOA',30,null,'1*CTE1','NB_BAC',now());
</v>
      </c>
      <c r="AL27" s="58" t="str">
        <f t="shared" si="2"/>
        <v xml:space="preserve">INSERT INTO SC_SystemeProduits(RefDimension,NomSysteme,typePresta,ligne,Quantite,formule,cte1,DateModif) values (9,'TCFVBACFH','MOA',30,null,'1*CTE1','NB_BAC',now());
</v>
      </c>
      <c r="AO27" s="58" t="str">
        <f t="shared" si="3"/>
        <v xml:space="preserve">INSERT INTO SC_SystemeProduits(RefDimension,NomSysteme,typePresta,ligne,Quantite,formule,cte1,DateModif) values (10,'TCFVBACFH','MOA',30,null,'1*CTE1','NB_BAC',now());
</v>
      </c>
      <c r="AR27" s="58" t="str">
        <f t="shared" si="4"/>
        <v xml:space="preserve">INSERT INTO SC_SystemeProduits(RefDimension,NomSysteme,typePresta,ligne,Quantite,formule,cte1,DateModif) values (11,'TCFVBACFH','MOA',30,null,'1*CTE1','NB_BAC',now());
</v>
      </c>
      <c r="AU27" s="58" t="str">
        <f t="shared" si="5"/>
        <v xml:space="preserve">INSERT INTO SC_SystemeProduits(RefDimension,NomSysteme,typePresta,ligne,Quantite,formule,cte1,DateModif) values (17,'TCFVBACFH','MOA',30,null,'1*CTE1','NB_BAC',now());
</v>
      </c>
      <c r="AX27" s="58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8" spans="1:50" x14ac:dyDescent="0.3">
      <c r="A28" s="59">
        <f>VLOOKUP($C28,[1]ATELIER!$A$2:$K$291,11,0)</f>
        <v>27</v>
      </c>
      <c r="B28" s="58" t="s">
        <v>330</v>
      </c>
      <c r="C28" s="58" t="s">
        <v>62</v>
      </c>
      <c r="D28" s="58" t="s">
        <v>8</v>
      </c>
      <c r="E28" s="58">
        <v>1</v>
      </c>
      <c r="F28" s="61" t="s">
        <v>878</v>
      </c>
      <c r="G28" s="61" t="s">
        <v>911</v>
      </c>
      <c r="H28" s="58">
        <v>2</v>
      </c>
      <c r="I28" s="61" t="s">
        <v>878</v>
      </c>
      <c r="J28" s="61" t="s">
        <v>911</v>
      </c>
      <c r="K28" s="58">
        <v>2</v>
      </c>
      <c r="L28" s="61" t="s">
        <v>878</v>
      </c>
      <c r="M28" s="61" t="s">
        <v>911</v>
      </c>
      <c r="N28" s="58">
        <v>4</v>
      </c>
      <c r="O28" s="61" t="s">
        <v>878</v>
      </c>
      <c r="P28" s="61" t="s">
        <v>911</v>
      </c>
      <c r="Q28" s="58">
        <v>4</v>
      </c>
      <c r="R28" s="61" t="s">
        <v>878</v>
      </c>
      <c r="S28" s="61" t="s">
        <v>911</v>
      </c>
      <c r="T28" s="58">
        <v>4</v>
      </c>
      <c r="U28" s="61" t="s">
        <v>878</v>
      </c>
      <c r="V28" s="61" t="s">
        <v>911</v>
      </c>
      <c r="W28" s="58">
        <v>8</v>
      </c>
      <c r="X28" s="61" t="s">
        <v>878</v>
      </c>
      <c r="Y28" s="61" t="s">
        <v>911</v>
      </c>
      <c r="Z28" s="58">
        <v>8</v>
      </c>
      <c r="AA28" s="61" t="s">
        <v>878</v>
      </c>
      <c r="AB28" s="61" t="s">
        <v>911</v>
      </c>
      <c r="AC28" s="58" t="str">
        <f t="shared" si="7"/>
        <v xml:space="preserve">INSERT INTO SC_SystemeProduits(RefDimension,NomSysteme,typePresta,ligne,Quantite,formule,cte1,DateModif) values (2,'TCFVBACFH','MOA',27,null,'1*CTE1','NB_BAC',now());
</v>
      </c>
      <c r="AF28" s="58" t="str">
        <f t="shared" si="0"/>
        <v xml:space="preserve">INSERT INTO SC_SystemeProduits(RefDimension,NomSysteme,typePresta,ligne,Quantite,formule,cte1,DateModif) values (4,'TCFVBACFH','MOA',27,null,'1*CTE1','NB_BAC',now());
</v>
      </c>
      <c r="AI28" s="58" t="str">
        <f t="shared" si="1"/>
        <v xml:space="preserve">INSERT INTO SC_SystemeProduits(RefDimension,NomSysteme,typePresta,ligne,Quantite,formule,cte1,DateModif) values (5,'TCFVBACFH','MOA',27,null,'1*CTE1','NB_BAC',now());
</v>
      </c>
      <c r="AL28" s="58" t="str">
        <f t="shared" si="2"/>
        <v xml:space="preserve">INSERT INTO SC_SystemeProduits(RefDimension,NomSysteme,typePresta,ligne,Quantite,formule,cte1,DateModif) values (9,'TCFVBACFH','MOA',27,null,'1*CTE1','NB_BAC',now());
</v>
      </c>
      <c r="AO28" s="58" t="str">
        <f t="shared" si="3"/>
        <v xml:space="preserve">INSERT INTO SC_SystemeProduits(RefDimension,NomSysteme,typePresta,ligne,Quantite,formule,cte1,DateModif) values (10,'TCFVBACFH','MOA',27,null,'1*CTE1','NB_BAC',now());
</v>
      </c>
      <c r="AR28" s="58" t="str">
        <f t="shared" si="4"/>
        <v xml:space="preserve">INSERT INTO SC_SystemeProduits(RefDimension,NomSysteme,typePresta,ligne,Quantite,formule,cte1,DateModif) values (11,'TCFVBACFH','MOA',27,null,'1*CTE1','NB_BAC',now());
</v>
      </c>
      <c r="AU28" s="58" t="str">
        <f t="shared" si="5"/>
        <v xml:space="preserve">INSERT INTO SC_SystemeProduits(RefDimension,NomSysteme,typePresta,ligne,Quantite,formule,cte1,DateModif) values (17,'TCFVBACFH','MOA',27,null,'1*CTE1','NB_BAC',now());
</v>
      </c>
      <c r="AX28" s="58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9" spans="1:50" x14ac:dyDescent="0.3">
      <c r="AC29" s="58" t="str">
        <f t="shared" si="7"/>
        <v/>
      </c>
      <c r="AF29" s="58" t="str">
        <f t="shared" si="0"/>
        <v/>
      </c>
      <c r="AI29" s="58" t="str">
        <f t="shared" si="1"/>
        <v/>
      </c>
      <c r="AL29" s="58" t="str">
        <f t="shared" si="2"/>
        <v/>
      </c>
      <c r="AO29" s="58" t="str">
        <f t="shared" si="3"/>
        <v/>
      </c>
      <c r="AR29" s="58" t="str">
        <f t="shared" si="4"/>
        <v/>
      </c>
      <c r="AU29" s="58" t="str">
        <f t="shared" si="5"/>
        <v/>
      </c>
      <c r="AX29" s="58" t="str">
        <f t="shared" si="6"/>
        <v/>
      </c>
    </row>
    <row r="30" spans="1:50" x14ac:dyDescent="0.3">
      <c r="A30" s="59">
        <f>VLOOKUP($C30,[1]CHANTIER!$A$2:$K$291,11,0)</f>
        <v>58</v>
      </c>
      <c r="B30" s="58" t="s">
        <v>331</v>
      </c>
      <c r="C30" s="58" t="s">
        <v>199</v>
      </c>
      <c r="D30" s="58" t="s">
        <v>23</v>
      </c>
      <c r="E30" s="58">
        <v>1</v>
      </c>
      <c r="F30" s="61" t="s">
        <v>878</v>
      </c>
      <c r="G30" s="61" t="s">
        <v>911</v>
      </c>
      <c r="H30" s="58">
        <v>2</v>
      </c>
      <c r="I30" s="61" t="s">
        <v>878</v>
      </c>
      <c r="J30" s="61" t="s">
        <v>911</v>
      </c>
      <c r="K30" s="58">
        <v>2</v>
      </c>
      <c r="L30" s="61" t="s">
        <v>878</v>
      </c>
      <c r="M30" s="61" t="s">
        <v>911</v>
      </c>
      <c r="N30" s="58">
        <v>4</v>
      </c>
      <c r="O30" s="61" t="s">
        <v>878</v>
      </c>
      <c r="P30" s="61" t="s">
        <v>911</v>
      </c>
      <c r="Q30" s="58">
        <v>4</v>
      </c>
      <c r="R30" s="61" t="s">
        <v>878</v>
      </c>
      <c r="S30" s="61" t="s">
        <v>911</v>
      </c>
      <c r="T30" s="58">
        <v>4</v>
      </c>
      <c r="U30" s="61" t="s">
        <v>878</v>
      </c>
      <c r="V30" s="61" t="s">
        <v>911</v>
      </c>
      <c r="W30" s="58">
        <v>8</v>
      </c>
      <c r="X30" s="61" t="s">
        <v>878</v>
      </c>
      <c r="Y30" s="61" t="s">
        <v>911</v>
      </c>
      <c r="Z30" s="58">
        <v>8</v>
      </c>
      <c r="AA30" s="61" t="s">
        <v>878</v>
      </c>
      <c r="AB30" s="61" t="s">
        <v>911</v>
      </c>
      <c r="AC30" s="58" t="str">
        <f t="shared" si="7"/>
        <v xml:space="preserve">INSERT INTO SC_SystemeProduits(RefDimension,NomSysteme,typePresta,ligne,Quantite,formule,cte1,DateModif) values (2,'TCFVBACFH','MOC',58,null,'1*CTE1','NB_BAC',now());
</v>
      </c>
      <c r="AF30" s="58" t="str">
        <f t="shared" si="0"/>
        <v xml:space="preserve">INSERT INTO SC_SystemeProduits(RefDimension,NomSysteme,typePresta,ligne,Quantite,formule,cte1,DateModif) values (4,'TCFVBACFH','MOC',58,null,'1*CTE1','NB_BAC',now());
</v>
      </c>
      <c r="AI30" s="58" t="str">
        <f t="shared" si="1"/>
        <v xml:space="preserve">INSERT INTO SC_SystemeProduits(RefDimension,NomSysteme,typePresta,ligne,Quantite,formule,cte1,DateModif) values (5,'TCFVBACFH','MOC',58,null,'1*CTE1','NB_BAC',now());
</v>
      </c>
      <c r="AL30" s="58" t="str">
        <f t="shared" si="2"/>
        <v xml:space="preserve">INSERT INTO SC_SystemeProduits(RefDimension,NomSysteme,typePresta,ligne,Quantite,formule,cte1,DateModif) values (9,'TCFVBACFH','MOC',58,null,'1*CTE1','NB_BAC',now());
</v>
      </c>
      <c r="AO30" s="58" t="str">
        <f t="shared" si="3"/>
        <v xml:space="preserve">INSERT INTO SC_SystemeProduits(RefDimension,NomSysteme,typePresta,ligne,Quantite,formule,cte1,DateModif) values (10,'TCFVBACFH','MOC',58,null,'1*CTE1','NB_BAC',now());
</v>
      </c>
      <c r="AR30" s="58" t="str">
        <f t="shared" si="4"/>
        <v xml:space="preserve">INSERT INTO SC_SystemeProduits(RefDimension,NomSysteme,typePresta,ligne,Quantite,formule,cte1,DateModif) values (11,'TCFVBACFH','MOC',58,null,'1*CTE1','NB_BAC',now());
</v>
      </c>
      <c r="AU30" s="58" t="str">
        <f t="shared" si="5"/>
        <v xml:space="preserve">INSERT INTO SC_SystemeProduits(RefDimension,NomSysteme,typePresta,ligne,Quantite,formule,cte1,DateModif) values (17,'TCFVBACFH','MOC',58,null,'1*CTE1','NB_BAC',now());
</v>
      </c>
      <c r="AX30" s="58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31" spans="1:50" x14ac:dyDescent="0.3">
      <c r="A31" s="59">
        <f>VLOOKUP($C31,[1]CHANTIER!$A$2:$K$291,11,0)</f>
        <v>68</v>
      </c>
      <c r="B31" s="58" t="s">
        <v>331</v>
      </c>
      <c r="C31" s="58" t="s">
        <v>217</v>
      </c>
      <c r="D31" s="58" t="s">
        <v>120</v>
      </c>
      <c r="E31" s="58">
        <v>6</v>
      </c>
      <c r="F31" s="61" t="s">
        <v>878</v>
      </c>
      <c r="G31" s="61" t="s">
        <v>904</v>
      </c>
      <c r="H31" s="58">
        <v>10</v>
      </c>
      <c r="I31" s="61" t="s">
        <v>878</v>
      </c>
      <c r="J31" s="61" t="s">
        <v>904</v>
      </c>
      <c r="K31" s="58">
        <v>12</v>
      </c>
      <c r="L31" s="61" t="s">
        <v>878</v>
      </c>
      <c r="M31" s="61" t="s">
        <v>904</v>
      </c>
      <c r="N31" s="58">
        <v>20</v>
      </c>
      <c r="O31" s="61" t="s">
        <v>878</v>
      </c>
      <c r="P31" s="61" t="s">
        <v>904</v>
      </c>
      <c r="Q31" s="58">
        <v>24</v>
      </c>
      <c r="R31" s="61" t="s">
        <v>878</v>
      </c>
      <c r="S31" s="61" t="s">
        <v>904</v>
      </c>
      <c r="T31" s="58">
        <v>24</v>
      </c>
      <c r="U31" s="61" t="s">
        <v>878</v>
      </c>
      <c r="V31" s="61" t="s">
        <v>904</v>
      </c>
      <c r="W31" s="58">
        <v>40</v>
      </c>
      <c r="X31" s="61" t="s">
        <v>878</v>
      </c>
      <c r="Y31" s="61" t="s">
        <v>904</v>
      </c>
      <c r="Z31" s="58">
        <v>40</v>
      </c>
      <c r="AA31" s="61" t="s">
        <v>878</v>
      </c>
      <c r="AB31" s="61" t="s">
        <v>904</v>
      </c>
      <c r="AC31" s="58" t="str">
        <f t="shared" si="7"/>
        <v xml:space="preserve">INSERT INTO SC_SystemeProduits(RefDimension,NomSysteme,typePresta,ligne,Quantite,formule,cte1,DateModif) values (2,'TCFVBACFH','MOC',68,null,'1*CTE1','SURFACE',now());
</v>
      </c>
      <c r="AF31" s="58" t="str">
        <f t="shared" si="0"/>
        <v xml:space="preserve">INSERT INTO SC_SystemeProduits(RefDimension,NomSysteme,typePresta,ligne,Quantite,formule,cte1,DateModif) values (4,'TCFVBACFH','MOC',68,null,'1*CTE1','SURFACE',now());
</v>
      </c>
      <c r="AI31" s="58" t="str">
        <f t="shared" si="1"/>
        <v xml:space="preserve">INSERT INTO SC_SystemeProduits(RefDimension,NomSysteme,typePresta,ligne,Quantite,formule,cte1,DateModif) values (5,'TCFVBACFH','MOC',68,null,'1*CTE1','SURFACE',now());
</v>
      </c>
      <c r="AL31" s="58" t="str">
        <f t="shared" si="2"/>
        <v xml:space="preserve">INSERT INTO SC_SystemeProduits(RefDimension,NomSysteme,typePresta,ligne,Quantite,formule,cte1,DateModif) values (9,'TCFVBACFH','MOC',68,null,'1*CTE1','SURFACE',now());
</v>
      </c>
      <c r="AO31" s="58" t="str">
        <f t="shared" si="3"/>
        <v xml:space="preserve">INSERT INTO SC_SystemeProduits(RefDimension,NomSysteme,typePresta,ligne,Quantite,formule,cte1,DateModif) values (10,'TCFVBACFH','MOC',68,null,'1*CTE1','SURFACE',now());
</v>
      </c>
      <c r="AR31" s="58" t="str">
        <f t="shared" si="4"/>
        <v xml:space="preserve">INSERT INTO SC_SystemeProduits(RefDimension,NomSysteme,typePresta,ligne,Quantite,formule,cte1,DateModif) values (11,'TCFVBACFH','MOC',68,null,'1*CTE1','SURFACE',now());
</v>
      </c>
      <c r="AU31" s="58" t="str">
        <f t="shared" si="5"/>
        <v xml:space="preserve">INSERT INTO SC_SystemeProduits(RefDimension,NomSysteme,typePresta,ligne,Quantite,formule,cte1,DateModif) values (17,'TCFVBACFH','MOC',68,null,'1*CTE1','SURFACE',now());
</v>
      </c>
      <c r="AX31" s="58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32" spans="1:50" x14ac:dyDescent="0.3">
      <c r="A32" s="59">
        <f>VLOOKUP($C32,[1]CHANTIER!$A$2:$K$291,11,0)</f>
        <v>67</v>
      </c>
      <c r="B32" s="58" t="s">
        <v>331</v>
      </c>
      <c r="C32" s="58" t="s">
        <v>215</v>
      </c>
      <c r="D32" s="58" t="s">
        <v>120</v>
      </c>
      <c r="E32" s="58">
        <v>6</v>
      </c>
      <c r="F32" s="61" t="s">
        <v>878</v>
      </c>
      <c r="G32" s="61" t="s">
        <v>904</v>
      </c>
      <c r="H32" s="58">
        <v>10</v>
      </c>
      <c r="I32" s="61" t="s">
        <v>878</v>
      </c>
      <c r="J32" s="61" t="s">
        <v>904</v>
      </c>
      <c r="K32" s="58">
        <v>12</v>
      </c>
      <c r="L32" s="61" t="s">
        <v>878</v>
      </c>
      <c r="M32" s="61" t="s">
        <v>904</v>
      </c>
      <c r="N32" s="58">
        <v>20</v>
      </c>
      <c r="O32" s="61" t="s">
        <v>878</v>
      </c>
      <c r="P32" s="61" t="s">
        <v>904</v>
      </c>
      <c r="Q32" s="58">
        <v>24</v>
      </c>
      <c r="R32" s="61" t="s">
        <v>878</v>
      </c>
      <c r="S32" s="61" t="s">
        <v>904</v>
      </c>
      <c r="T32" s="58">
        <v>24</v>
      </c>
      <c r="U32" s="61" t="s">
        <v>878</v>
      </c>
      <c r="V32" s="61" t="s">
        <v>904</v>
      </c>
      <c r="W32" s="58">
        <v>40</v>
      </c>
      <c r="X32" s="61" t="s">
        <v>878</v>
      </c>
      <c r="Y32" s="61" t="s">
        <v>904</v>
      </c>
      <c r="Z32" s="58">
        <v>40</v>
      </c>
      <c r="AA32" s="61" t="s">
        <v>878</v>
      </c>
      <c r="AB32" s="61" t="s">
        <v>904</v>
      </c>
      <c r="AC32" s="58" t="str">
        <f t="shared" si="7"/>
        <v xml:space="preserve">INSERT INTO SC_SystemeProduits(RefDimension,NomSysteme,typePresta,ligne,Quantite,formule,cte1,DateModif) values (2,'TCFVBACFH','MOC',67,null,'1*CTE1','SURFACE',now());
</v>
      </c>
      <c r="AF32" s="58" t="str">
        <f t="shared" si="0"/>
        <v xml:space="preserve">INSERT INTO SC_SystemeProduits(RefDimension,NomSysteme,typePresta,ligne,Quantite,formule,cte1,DateModif) values (4,'TCFVBACFH','MOC',67,null,'1*CTE1','SURFACE',now());
</v>
      </c>
      <c r="AI32" s="58" t="str">
        <f t="shared" si="1"/>
        <v xml:space="preserve">INSERT INTO SC_SystemeProduits(RefDimension,NomSysteme,typePresta,ligne,Quantite,formule,cte1,DateModif) values (5,'TCFVBACFH','MOC',67,null,'1*CTE1','SURFACE',now());
</v>
      </c>
      <c r="AL32" s="58" t="str">
        <f t="shared" si="2"/>
        <v xml:space="preserve">INSERT INTO SC_SystemeProduits(RefDimension,NomSysteme,typePresta,ligne,Quantite,formule,cte1,DateModif) values (9,'TCFVBACFH','MOC',67,null,'1*CTE1','SURFACE',now());
</v>
      </c>
      <c r="AO32" s="58" t="str">
        <f t="shared" si="3"/>
        <v xml:space="preserve">INSERT INTO SC_SystemeProduits(RefDimension,NomSysteme,typePresta,ligne,Quantite,formule,cte1,DateModif) values (10,'TCFVBACFH','MOC',67,null,'1*CTE1','SURFACE',now());
</v>
      </c>
      <c r="AR32" s="58" t="str">
        <f t="shared" si="4"/>
        <v xml:space="preserve">INSERT INTO SC_SystemeProduits(RefDimension,NomSysteme,typePresta,ligne,Quantite,formule,cte1,DateModif) values (11,'TCFVBACFH','MOC',67,null,'1*CTE1','SURFACE',now());
</v>
      </c>
      <c r="AU32" s="58" t="str">
        <f t="shared" si="5"/>
        <v xml:space="preserve">INSERT INTO SC_SystemeProduits(RefDimension,NomSysteme,typePresta,ligne,Quantite,formule,cte1,DateModif) values (17,'TCFVBACFH','MOC',67,null,'1*CTE1','SURFACE',now());
</v>
      </c>
      <c r="AX32" s="58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33" spans="1:50" x14ac:dyDescent="0.3">
      <c r="A33" s="59">
        <f>VLOOKUP($C33,[1]CHANTIER!$A$2:$K$291,11,0)</f>
        <v>72</v>
      </c>
      <c r="B33" s="58" t="s">
        <v>331</v>
      </c>
      <c r="C33" s="58" t="s">
        <v>224</v>
      </c>
      <c r="D33" s="58" t="s">
        <v>183</v>
      </c>
      <c r="E33" s="58">
        <v>4</v>
      </c>
      <c r="F33" s="61" t="s">
        <v>908</v>
      </c>
      <c r="G33" s="61" t="s">
        <v>904</v>
      </c>
      <c r="H33" s="58">
        <v>5</v>
      </c>
      <c r="I33" s="61" t="s">
        <v>908</v>
      </c>
      <c r="J33" s="61" t="s">
        <v>904</v>
      </c>
      <c r="K33" s="58">
        <v>6</v>
      </c>
      <c r="L33" s="61" t="s">
        <v>908</v>
      </c>
      <c r="M33" s="61" t="s">
        <v>904</v>
      </c>
      <c r="N33" s="58">
        <v>7</v>
      </c>
      <c r="O33" s="61" t="s">
        <v>908</v>
      </c>
      <c r="P33" s="61" t="s">
        <v>904</v>
      </c>
      <c r="Q33" s="58">
        <v>8</v>
      </c>
      <c r="R33" s="61" t="s">
        <v>908</v>
      </c>
      <c r="S33" s="61" t="s">
        <v>904</v>
      </c>
      <c r="T33" s="58">
        <v>8</v>
      </c>
      <c r="U33" s="61" t="s">
        <v>908</v>
      </c>
      <c r="V33" s="61" t="s">
        <v>904</v>
      </c>
      <c r="W33" s="58">
        <v>9</v>
      </c>
      <c r="X33" s="61" t="s">
        <v>908</v>
      </c>
      <c r="Y33" s="61" t="s">
        <v>904</v>
      </c>
      <c r="Z33" s="58">
        <v>9</v>
      </c>
      <c r="AA33" s="61" t="s">
        <v>908</v>
      </c>
      <c r="AB33" s="61" t="s">
        <v>904</v>
      </c>
      <c r="AC33" s="58" t="str">
        <f t="shared" si="7"/>
        <v xml:space="preserve">INSERT INTO SC_SystemeProduits(RefDimension,NomSysteme,typePresta,ligne,Quantite,formule,cte1,DateModif) values (2,'TCFVBACFH','MOC',72,null,'0.6*CTE1','SURFACE',now());
</v>
      </c>
      <c r="AF33" s="58" t="str">
        <f t="shared" si="0"/>
        <v xml:space="preserve">INSERT INTO SC_SystemeProduits(RefDimension,NomSysteme,typePresta,ligne,Quantite,formule,cte1,DateModif) values (4,'TCFVBACFH','MOC',72,null,'0.6*CTE1','SURFACE',now());
</v>
      </c>
      <c r="AI33" s="58" t="str">
        <f t="shared" si="1"/>
        <v xml:space="preserve">INSERT INTO SC_SystemeProduits(RefDimension,NomSysteme,typePresta,ligne,Quantite,formule,cte1,DateModif) values (5,'TCFVBACFH','MOC',72,null,'0.6*CTE1','SURFACE',now());
</v>
      </c>
      <c r="AL33" s="58" t="str">
        <f t="shared" si="2"/>
        <v xml:space="preserve">INSERT INTO SC_SystemeProduits(RefDimension,NomSysteme,typePresta,ligne,Quantite,formule,cte1,DateModif) values (9,'TCFVBACFH','MOC',72,null,'0.6*CTE1','SURFACE',now());
</v>
      </c>
      <c r="AO33" s="58" t="str">
        <f t="shared" si="3"/>
        <v xml:space="preserve">INSERT INTO SC_SystemeProduits(RefDimension,NomSysteme,typePresta,ligne,Quantite,formule,cte1,DateModif) values (10,'TCFVBACFH','MOC',72,null,'0.6*CTE1','SURFACE',now());
</v>
      </c>
      <c r="AR33" s="58" t="str">
        <f t="shared" si="4"/>
        <v xml:space="preserve">INSERT INTO SC_SystemeProduits(RefDimension,NomSysteme,typePresta,ligne,Quantite,formule,cte1,DateModif) values (11,'TCFVBACFH','MOC',72,null,'0.6*CTE1','SURFACE',now());
</v>
      </c>
      <c r="AU33" s="58" t="str">
        <f t="shared" si="5"/>
        <v xml:space="preserve">INSERT INTO SC_SystemeProduits(RefDimension,NomSysteme,typePresta,ligne,Quantite,formule,cte1,DateModif) values (17,'TCFVBACFH','MOC',72,null,'0.6*CTE1','SURFACE',now());
</v>
      </c>
      <c r="AX33" s="58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34" spans="1:50" x14ac:dyDescent="0.3">
      <c r="A34" s="59">
        <f>VLOOKUP($C34,[1]CHANTIER!$A$2:$K$291,11,0)</f>
        <v>61</v>
      </c>
      <c r="B34" s="58" t="s">
        <v>331</v>
      </c>
      <c r="C34" s="58" t="s">
        <v>205</v>
      </c>
      <c r="D34" s="58" t="s">
        <v>8</v>
      </c>
      <c r="E34" s="58">
        <v>36</v>
      </c>
      <c r="F34" s="61" t="s">
        <v>903</v>
      </c>
      <c r="G34" s="61" t="s">
        <v>904</v>
      </c>
      <c r="H34" s="58">
        <v>60</v>
      </c>
      <c r="I34" s="61" t="s">
        <v>903</v>
      </c>
      <c r="J34" s="61" t="s">
        <v>904</v>
      </c>
      <c r="K34" s="58">
        <v>72</v>
      </c>
      <c r="L34" s="61" t="s">
        <v>903</v>
      </c>
      <c r="M34" s="61" t="s">
        <v>904</v>
      </c>
      <c r="N34" s="58">
        <v>120</v>
      </c>
      <c r="O34" s="61" t="s">
        <v>903</v>
      </c>
      <c r="P34" s="61" t="s">
        <v>904</v>
      </c>
      <c r="Q34" s="58">
        <v>144</v>
      </c>
      <c r="R34" s="61" t="s">
        <v>903</v>
      </c>
      <c r="S34" s="61" t="s">
        <v>904</v>
      </c>
      <c r="T34" s="58">
        <v>144</v>
      </c>
      <c r="U34" s="61" t="s">
        <v>903</v>
      </c>
      <c r="V34" s="61" t="s">
        <v>904</v>
      </c>
      <c r="W34" s="58">
        <v>240</v>
      </c>
      <c r="X34" s="61" t="s">
        <v>903</v>
      </c>
      <c r="Y34" s="61" t="s">
        <v>904</v>
      </c>
      <c r="Z34" s="58">
        <v>240</v>
      </c>
      <c r="AA34" s="61" t="s">
        <v>903</v>
      </c>
      <c r="AB34" s="61" t="s">
        <v>904</v>
      </c>
      <c r="AC34" s="58" t="str">
        <f t="shared" si="7"/>
        <v xml:space="preserve">INSERT INTO SC_SystemeProduits(RefDimension,NomSysteme,typePresta,ligne,Quantite,formule,cte1,DateModif) values (2,'TCFVBACFH','MOC',61,null,'6*CTE1','SURFACE',now());
</v>
      </c>
      <c r="AF34" s="58" t="str">
        <f t="shared" si="0"/>
        <v xml:space="preserve">INSERT INTO SC_SystemeProduits(RefDimension,NomSysteme,typePresta,ligne,Quantite,formule,cte1,DateModif) values (4,'TCFVBACFH','MOC',61,null,'6*CTE1','SURFACE',now());
</v>
      </c>
      <c r="AI34" s="58" t="str">
        <f t="shared" si="1"/>
        <v xml:space="preserve">INSERT INTO SC_SystemeProduits(RefDimension,NomSysteme,typePresta,ligne,Quantite,formule,cte1,DateModif) values (5,'TCFVBACFH','MOC',61,null,'6*CTE1','SURFACE',now());
</v>
      </c>
      <c r="AL34" s="58" t="str">
        <f t="shared" si="2"/>
        <v xml:space="preserve">INSERT INTO SC_SystemeProduits(RefDimension,NomSysteme,typePresta,ligne,Quantite,formule,cte1,DateModif) values (9,'TCFVBACFH','MOC',61,null,'6*CTE1','SURFACE',now());
</v>
      </c>
      <c r="AO34" s="58" t="str">
        <f t="shared" si="3"/>
        <v xml:space="preserve">INSERT INTO SC_SystemeProduits(RefDimension,NomSysteme,typePresta,ligne,Quantite,formule,cte1,DateModif) values (10,'TCFVBACFH','MOC',61,null,'6*CTE1','SURFACE',now());
</v>
      </c>
      <c r="AR34" s="58" t="str">
        <f t="shared" si="4"/>
        <v xml:space="preserve">INSERT INTO SC_SystemeProduits(RefDimension,NomSysteme,typePresta,ligne,Quantite,formule,cte1,DateModif) values (11,'TCFVBACFH','MOC',61,null,'6*CTE1','SURFACE',now());
</v>
      </c>
      <c r="AU34" s="58" t="str">
        <f t="shared" si="5"/>
        <v xml:space="preserve">INSERT INTO SC_SystemeProduits(RefDimension,NomSysteme,typePresta,ligne,Quantite,formule,cte1,DateModif) values (17,'TCFVBACFH','MOC',61,null,'6*CTE1','SURFACE',now());
</v>
      </c>
      <c r="AX34" s="58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35" spans="1:50" x14ac:dyDescent="0.3">
      <c r="A35" s="59">
        <f>VLOOKUP($C35,[1]CHANTIER!$A$2:$K$291,11,0)</f>
        <v>35</v>
      </c>
      <c r="B35" s="58" t="s">
        <v>331</v>
      </c>
      <c r="C35" s="58" t="s">
        <v>155</v>
      </c>
      <c r="D35" s="58" t="s">
        <v>8</v>
      </c>
      <c r="E35" s="58">
        <v>3</v>
      </c>
      <c r="F35" s="61" t="s">
        <v>892</v>
      </c>
      <c r="G35" s="61" t="s">
        <v>911</v>
      </c>
      <c r="H35" s="58">
        <v>6</v>
      </c>
      <c r="I35" s="61" t="s">
        <v>892</v>
      </c>
      <c r="J35" s="61" t="s">
        <v>911</v>
      </c>
      <c r="K35" s="58">
        <v>6</v>
      </c>
      <c r="L35" s="61" t="s">
        <v>892</v>
      </c>
      <c r="M35" s="61" t="s">
        <v>911</v>
      </c>
      <c r="N35" s="58">
        <v>12</v>
      </c>
      <c r="O35" s="61" t="s">
        <v>892</v>
      </c>
      <c r="P35" s="61" t="s">
        <v>911</v>
      </c>
      <c r="Q35" s="58">
        <v>12</v>
      </c>
      <c r="R35" s="61" t="s">
        <v>892</v>
      </c>
      <c r="S35" s="61" t="s">
        <v>911</v>
      </c>
      <c r="T35" s="58">
        <v>12</v>
      </c>
      <c r="U35" s="61" t="s">
        <v>892</v>
      </c>
      <c r="V35" s="61" t="s">
        <v>911</v>
      </c>
      <c r="W35" s="58">
        <v>24</v>
      </c>
      <c r="X35" s="61" t="s">
        <v>892</v>
      </c>
      <c r="Y35" s="61" t="s">
        <v>911</v>
      </c>
      <c r="Z35" s="58">
        <v>24</v>
      </c>
      <c r="AA35" s="61" t="s">
        <v>892</v>
      </c>
      <c r="AB35" s="61" t="s">
        <v>911</v>
      </c>
      <c r="AC35" s="58" t="str">
        <f t="shared" si="7"/>
        <v xml:space="preserve">INSERT INTO SC_SystemeProduits(RefDimension,NomSysteme,typePresta,ligne,Quantite,formule,cte1,DateModif) values (2,'TCFVBACFH','MOC',35,null,'3*CTE1','NB_BAC',now());
</v>
      </c>
      <c r="AF35" s="58" t="str">
        <f t="shared" si="0"/>
        <v xml:space="preserve">INSERT INTO SC_SystemeProduits(RefDimension,NomSysteme,typePresta,ligne,Quantite,formule,cte1,DateModif) values (4,'TCFVBACFH','MOC',35,null,'3*CTE1','NB_BAC',now());
</v>
      </c>
      <c r="AI35" s="58" t="str">
        <f t="shared" si="1"/>
        <v xml:space="preserve">INSERT INTO SC_SystemeProduits(RefDimension,NomSysteme,typePresta,ligne,Quantite,formule,cte1,DateModif) values (5,'TCFVBACFH','MOC',35,null,'3*CTE1','NB_BAC',now());
</v>
      </c>
      <c r="AL35" s="58" t="str">
        <f t="shared" si="2"/>
        <v xml:space="preserve">INSERT INTO SC_SystemeProduits(RefDimension,NomSysteme,typePresta,ligne,Quantite,formule,cte1,DateModif) values (9,'TCFVBACFH','MOC',35,null,'3*CTE1','NB_BAC',now());
</v>
      </c>
      <c r="AO35" s="58" t="str">
        <f t="shared" si="3"/>
        <v xml:space="preserve">INSERT INTO SC_SystemeProduits(RefDimension,NomSysteme,typePresta,ligne,Quantite,formule,cte1,DateModif) values (10,'TCFVBACFH','MOC',35,null,'3*CTE1','NB_BAC',now());
</v>
      </c>
      <c r="AR35" s="58" t="str">
        <f t="shared" si="4"/>
        <v xml:space="preserve">INSERT INTO SC_SystemeProduits(RefDimension,NomSysteme,typePresta,ligne,Quantite,formule,cte1,DateModif) values (11,'TCFVBACFH','MOC',35,null,'3*CTE1','NB_BAC',now());
</v>
      </c>
      <c r="AU35" s="58" t="str">
        <f t="shared" si="5"/>
        <v xml:space="preserve">INSERT INTO SC_SystemeProduits(RefDimension,NomSysteme,typePresta,ligne,Quantite,formule,cte1,DateModif) values (17,'TCFVBACFH','MOC',35,null,'3*CTE1','NB_BAC',now());
</v>
      </c>
      <c r="AX35" s="58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36" spans="1:50" x14ac:dyDescent="0.3">
      <c r="A36" s="59">
        <f>VLOOKUP($C36,[1]CHANTIER!$A$2:$K$291,11,0)</f>
        <v>33</v>
      </c>
      <c r="B36" s="58" t="s">
        <v>331</v>
      </c>
      <c r="C36" s="58" t="s">
        <v>151</v>
      </c>
      <c r="D36" s="58" t="s">
        <v>8</v>
      </c>
      <c r="E36" s="58">
        <v>1</v>
      </c>
      <c r="F36" s="61" t="s">
        <v>878</v>
      </c>
      <c r="G36" s="61" t="s">
        <v>911</v>
      </c>
      <c r="H36" s="58">
        <v>2</v>
      </c>
      <c r="I36" s="61" t="s">
        <v>878</v>
      </c>
      <c r="J36" s="61" t="s">
        <v>911</v>
      </c>
      <c r="K36" s="58">
        <v>2</v>
      </c>
      <c r="L36" s="61" t="s">
        <v>878</v>
      </c>
      <c r="M36" s="61" t="s">
        <v>911</v>
      </c>
      <c r="N36" s="58">
        <v>4</v>
      </c>
      <c r="O36" s="61" t="s">
        <v>878</v>
      </c>
      <c r="P36" s="61" t="s">
        <v>911</v>
      </c>
      <c r="Q36" s="58">
        <v>4</v>
      </c>
      <c r="R36" s="61" t="s">
        <v>878</v>
      </c>
      <c r="S36" s="61" t="s">
        <v>911</v>
      </c>
      <c r="T36" s="58">
        <v>4</v>
      </c>
      <c r="U36" s="61" t="s">
        <v>878</v>
      </c>
      <c r="V36" s="61" t="s">
        <v>911</v>
      </c>
      <c r="W36" s="58">
        <v>8</v>
      </c>
      <c r="X36" s="61" t="s">
        <v>878</v>
      </c>
      <c r="Y36" s="61" t="s">
        <v>911</v>
      </c>
      <c r="Z36" s="58">
        <v>8</v>
      </c>
      <c r="AA36" s="61" t="s">
        <v>878</v>
      </c>
      <c r="AB36" s="61" t="s">
        <v>911</v>
      </c>
      <c r="AC36" s="58" t="str">
        <f t="shared" si="7"/>
        <v xml:space="preserve">INSERT INTO SC_SystemeProduits(RefDimension,NomSysteme,typePresta,ligne,Quantite,formule,cte1,DateModif) values (2,'TCFVBACFH','MOC',33,null,'1*CTE1','NB_BAC',now());
</v>
      </c>
      <c r="AF36" s="58" t="str">
        <f t="shared" si="0"/>
        <v xml:space="preserve">INSERT INTO SC_SystemeProduits(RefDimension,NomSysteme,typePresta,ligne,Quantite,formule,cte1,DateModif) values (4,'TCFVBACFH','MOC',33,null,'1*CTE1','NB_BAC',now());
</v>
      </c>
      <c r="AI36" s="58" t="str">
        <f t="shared" si="1"/>
        <v xml:space="preserve">INSERT INTO SC_SystemeProduits(RefDimension,NomSysteme,typePresta,ligne,Quantite,formule,cte1,DateModif) values (5,'TCFVBACFH','MOC',33,null,'1*CTE1','NB_BAC',now());
</v>
      </c>
      <c r="AL36" s="58" t="str">
        <f t="shared" si="2"/>
        <v xml:space="preserve">INSERT INTO SC_SystemeProduits(RefDimension,NomSysteme,typePresta,ligne,Quantite,formule,cte1,DateModif) values (9,'TCFVBACFH','MOC',33,null,'1*CTE1','NB_BAC',now());
</v>
      </c>
      <c r="AO36" s="58" t="str">
        <f t="shared" si="3"/>
        <v xml:space="preserve">INSERT INTO SC_SystemeProduits(RefDimension,NomSysteme,typePresta,ligne,Quantite,formule,cte1,DateModif) values (10,'TCFVBACFH','MOC',33,null,'1*CTE1','NB_BAC',now());
</v>
      </c>
      <c r="AR36" s="58" t="str">
        <f t="shared" si="4"/>
        <v xml:space="preserve">INSERT INTO SC_SystemeProduits(RefDimension,NomSysteme,typePresta,ligne,Quantite,formule,cte1,DateModif) values (11,'TCFVBACFH','MOC',33,null,'1*CTE1','NB_BAC',now());
</v>
      </c>
      <c r="AU36" s="58" t="str">
        <f t="shared" si="5"/>
        <v xml:space="preserve">INSERT INTO SC_SystemeProduits(RefDimension,NomSysteme,typePresta,ligne,Quantite,formule,cte1,DateModif) values (17,'TCFVBACFH','MOC',33,null,'1*CTE1','NB_BAC',now());
</v>
      </c>
      <c r="AX36" s="58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7" spans="1:50" x14ac:dyDescent="0.3">
      <c r="AC37" s="58" t="str">
        <f t="shared" si="7"/>
        <v/>
      </c>
      <c r="AF37" s="58" t="str">
        <f t="shared" si="0"/>
        <v/>
      </c>
      <c r="AI37" s="58" t="str">
        <f t="shared" si="1"/>
        <v/>
      </c>
      <c r="AL37" s="58" t="str">
        <f t="shared" si="2"/>
        <v/>
      </c>
      <c r="AO37" s="58" t="str">
        <f t="shared" si="3"/>
        <v/>
      </c>
      <c r="AR37" s="58" t="str">
        <f t="shared" si="4"/>
        <v/>
      </c>
      <c r="AU37" s="58" t="str">
        <f t="shared" si="5"/>
        <v/>
      </c>
      <c r="AX37" s="58" t="str">
        <f t="shared" si="6"/>
        <v/>
      </c>
    </row>
    <row r="38" spans="1:50" x14ac:dyDescent="0.3">
      <c r="A38" s="59">
        <f>VLOOKUP($C38,[1]MINIPELLE!$A$2:$K$291,11,0)</f>
        <v>12</v>
      </c>
      <c r="B38" s="58" t="s">
        <v>332</v>
      </c>
      <c r="C38" s="58" t="s">
        <v>217</v>
      </c>
      <c r="D38" s="58" t="s">
        <v>120</v>
      </c>
      <c r="E38" s="58">
        <v>6</v>
      </c>
      <c r="F38" s="61" t="s">
        <v>878</v>
      </c>
      <c r="G38" s="61" t="s">
        <v>904</v>
      </c>
      <c r="H38" s="58">
        <v>10</v>
      </c>
      <c r="I38" s="61" t="s">
        <v>878</v>
      </c>
      <c r="J38" s="61" t="s">
        <v>904</v>
      </c>
      <c r="K38" s="58">
        <v>12</v>
      </c>
      <c r="L38" s="61" t="s">
        <v>878</v>
      </c>
      <c r="M38" s="61" t="s">
        <v>904</v>
      </c>
      <c r="N38" s="58">
        <v>20</v>
      </c>
      <c r="O38" s="61" t="s">
        <v>878</v>
      </c>
      <c r="P38" s="61" t="s">
        <v>904</v>
      </c>
      <c r="Q38" s="58">
        <v>24</v>
      </c>
      <c r="R38" s="61" t="s">
        <v>878</v>
      </c>
      <c r="S38" s="61" t="s">
        <v>904</v>
      </c>
      <c r="T38" s="58">
        <v>24</v>
      </c>
      <c r="U38" s="61" t="s">
        <v>878</v>
      </c>
      <c r="V38" s="61" t="s">
        <v>904</v>
      </c>
      <c r="W38" s="58">
        <v>40</v>
      </c>
      <c r="X38" s="61" t="s">
        <v>878</v>
      </c>
      <c r="Y38" s="61" t="s">
        <v>904</v>
      </c>
      <c r="Z38" s="58">
        <v>40</v>
      </c>
      <c r="AA38" s="61" t="s">
        <v>878</v>
      </c>
      <c r="AB38" s="61" t="s">
        <v>904</v>
      </c>
      <c r="AC38" s="58" t="str">
        <f t="shared" si="7"/>
        <v xml:space="preserve">INSERT INTO SC_SystemeProduits(RefDimension,NomSysteme,typePresta,ligne,Quantite,formule,cte1,DateModif) values (2,'TCFVBACFH','MP',12,null,'1*CTE1','SURFACE',now());
</v>
      </c>
      <c r="AF38" s="58" t="str">
        <f t="shared" si="0"/>
        <v xml:space="preserve">INSERT INTO SC_SystemeProduits(RefDimension,NomSysteme,typePresta,ligne,Quantite,formule,cte1,DateModif) values (4,'TCFVBACFH','MP',12,null,'1*CTE1','SURFACE',now());
</v>
      </c>
      <c r="AI38" s="58" t="str">
        <f t="shared" si="1"/>
        <v xml:space="preserve">INSERT INTO SC_SystemeProduits(RefDimension,NomSysteme,typePresta,ligne,Quantite,formule,cte1,DateModif) values (5,'TCFVBACFH','MP',12,null,'1*CTE1','SURFACE',now());
</v>
      </c>
      <c r="AL38" s="58" t="str">
        <f t="shared" si="2"/>
        <v xml:space="preserve">INSERT INTO SC_SystemeProduits(RefDimension,NomSysteme,typePresta,ligne,Quantite,formule,cte1,DateModif) values (9,'TCFVBACFH','MP',12,null,'1*CTE1','SURFACE',now());
</v>
      </c>
      <c r="AO38" s="58" t="str">
        <f t="shared" si="3"/>
        <v xml:space="preserve">INSERT INTO SC_SystemeProduits(RefDimension,NomSysteme,typePresta,ligne,Quantite,formule,cte1,DateModif) values (10,'TCFVBACFH','MP',12,null,'1*CTE1','SURFACE',now());
</v>
      </c>
      <c r="AR38" s="58" t="str">
        <f t="shared" si="4"/>
        <v xml:space="preserve">INSERT INTO SC_SystemeProduits(RefDimension,NomSysteme,typePresta,ligne,Quantite,formule,cte1,DateModif) values (11,'TCFVBACFH','MP',12,null,'1*CTE1','SURFACE',now());
</v>
      </c>
      <c r="AU38" s="58" t="str">
        <f t="shared" si="5"/>
        <v xml:space="preserve">INSERT INTO SC_SystemeProduits(RefDimension,NomSysteme,typePresta,ligne,Quantite,formule,cte1,DateModif) values (17,'TCFVBACFH','MP',12,null,'1*CTE1','SURFACE',now());
</v>
      </c>
      <c r="AX38" s="58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9" spans="1:50" x14ac:dyDescent="0.3">
      <c r="A39" s="59">
        <f>VLOOKUP($C39,[1]MINIPELLE!$A$2:$K$291,11,0)</f>
        <v>2</v>
      </c>
      <c r="B39" s="58" t="s">
        <v>332</v>
      </c>
      <c r="C39" s="58" t="s">
        <v>215</v>
      </c>
      <c r="D39" s="58" t="s">
        <v>120</v>
      </c>
      <c r="E39" s="58">
        <v>6</v>
      </c>
      <c r="F39" s="61" t="s">
        <v>878</v>
      </c>
      <c r="G39" s="61" t="s">
        <v>904</v>
      </c>
      <c r="H39" s="58">
        <v>10</v>
      </c>
      <c r="I39" s="61" t="s">
        <v>878</v>
      </c>
      <c r="J39" s="61" t="s">
        <v>904</v>
      </c>
      <c r="K39" s="58">
        <v>12</v>
      </c>
      <c r="L39" s="61" t="s">
        <v>878</v>
      </c>
      <c r="M39" s="61" t="s">
        <v>904</v>
      </c>
      <c r="N39" s="58">
        <v>20</v>
      </c>
      <c r="O39" s="61" t="s">
        <v>878</v>
      </c>
      <c r="P39" s="61" t="s">
        <v>904</v>
      </c>
      <c r="Q39" s="58">
        <v>24</v>
      </c>
      <c r="R39" s="61" t="s">
        <v>878</v>
      </c>
      <c r="S39" s="61" t="s">
        <v>904</v>
      </c>
      <c r="T39" s="58">
        <v>24</v>
      </c>
      <c r="U39" s="61" t="s">
        <v>878</v>
      </c>
      <c r="V39" s="61" t="s">
        <v>904</v>
      </c>
      <c r="W39" s="58">
        <v>40</v>
      </c>
      <c r="X39" s="61" t="s">
        <v>878</v>
      </c>
      <c r="Y39" s="61" t="s">
        <v>904</v>
      </c>
      <c r="Z39" s="58">
        <v>40</v>
      </c>
      <c r="AA39" s="61" t="s">
        <v>878</v>
      </c>
      <c r="AB39" s="61" t="s">
        <v>904</v>
      </c>
      <c r="AC39" s="58" t="str">
        <f t="shared" si="7"/>
        <v xml:space="preserve">INSERT INTO SC_SystemeProduits(RefDimension,NomSysteme,typePresta,ligne,Quantite,formule,cte1,DateModif) values (2,'TCFVBACFH','MP',2,null,'1*CTE1','SURFACE',now());
</v>
      </c>
      <c r="AF39" s="58" t="str">
        <f t="shared" si="0"/>
        <v xml:space="preserve">INSERT INTO SC_SystemeProduits(RefDimension,NomSysteme,typePresta,ligne,Quantite,formule,cte1,DateModif) values (4,'TCFVBACFH','MP',2,null,'1*CTE1','SURFACE',now());
</v>
      </c>
      <c r="AI39" s="58" t="str">
        <f t="shared" si="1"/>
        <v xml:space="preserve">INSERT INTO SC_SystemeProduits(RefDimension,NomSysteme,typePresta,ligne,Quantite,formule,cte1,DateModif) values (5,'TCFVBACFH','MP',2,null,'1*CTE1','SURFACE',now());
</v>
      </c>
      <c r="AL39" s="58" t="str">
        <f t="shared" si="2"/>
        <v xml:space="preserve">INSERT INTO SC_SystemeProduits(RefDimension,NomSysteme,typePresta,ligne,Quantite,formule,cte1,DateModif) values (9,'TCFVBACFH','MP',2,null,'1*CTE1','SURFACE',now());
</v>
      </c>
      <c r="AO39" s="58" t="str">
        <f t="shared" si="3"/>
        <v xml:space="preserve">INSERT INTO SC_SystemeProduits(RefDimension,NomSysteme,typePresta,ligne,Quantite,formule,cte1,DateModif) values (10,'TCFVBACFH','MP',2,null,'1*CTE1','SURFACE',now());
</v>
      </c>
      <c r="AR39" s="58" t="str">
        <f t="shared" si="4"/>
        <v xml:space="preserve">INSERT INTO SC_SystemeProduits(RefDimension,NomSysteme,typePresta,ligne,Quantite,formule,cte1,DateModif) values (11,'TCFVBACFH','MP',2,null,'1*CTE1','SURFACE',now());
</v>
      </c>
      <c r="AU39" s="58" t="str">
        <f t="shared" si="5"/>
        <v xml:space="preserve">INSERT INTO SC_SystemeProduits(RefDimension,NomSysteme,typePresta,ligne,Quantite,formule,cte1,DateModif) values (17,'TCFVBACFH','MP',2,null,'1*CTE1','SURFACE',now());
</v>
      </c>
      <c r="AX39" s="58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40" spans="1:50" x14ac:dyDescent="0.3">
      <c r="A40" s="59">
        <f>VLOOKUP($C40,[1]MINIPELLE!$A$2:$K$291,11,0)</f>
        <v>3</v>
      </c>
      <c r="B40" s="58" t="s">
        <v>332</v>
      </c>
      <c r="C40" s="58" t="s">
        <v>238</v>
      </c>
      <c r="D40" s="58" t="s">
        <v>183</v>
      </c>
      <c r="E40" s="58">
        <v>3.5999999999999996</v>
      </c>
      <c r="F40" s="61" t="s">
        <v>908</v>
      </c>
      <c r="G40" s="61" t="s">
        <v>904</v>
      </c>
      <c r="H40" s="58">
        <v>6</v>
      </c>
      <c r="I40" s="61" t="s">
        <v>908</v>
      </c>
      <c r="J40" s="61" t="s">
        <v>904</v>
      </c>
      <c r="K40" s="58">
        <v>7.1999999999999993</v>
      </c>
      <c r="L40" s="61" t="s">
        <v>908</v>
      </c>
      <c r="M40" s="61" t="s">
        <v>904</v>
      </c>
      <c r="N40" s="58">
        <v>12</v>
      </c>
      <c r="O40" s="61" t="s">
        <v>908</v>
      </c>
      <c r="P40" s="61" t="s">
        <v>904</v>
      </c>
      <c r="Q40" s="58">
        <v>14.399999999999999</v>
      </c>
      <c r="R40" s="61" t="s">
        <v>908</v>
      </c>
      <c r="S40" s="61" t="s">
        <v>904</v>
      </c>
      <c r="T40" s="58">
        <v>14.399999999999999</v>
      </c>
      <c r="U40" s="61" t="s">
        <v>908</v>
      </c>
      <c r="V40" s="61" t="s">
        <v>904</v>
      </c>
      <c r="W40" s="58">
        <v>24</v>
      </c>
      <c r="X40" s="61" t="s">
        <v>908</v>
      </c>
      <c r="Y40" s="61" t="s">
        <v>904</v>
      </c>
      <c r="Z40" s="58">
        <v>24</v>
      </c>
      <c r="AA40" s="61" t="s">
        <v>908</v>
      </c>
      <c r="AB40" s="61" t="s">
        <v>904</v>
      </c>
      <c r="AC40" s="58" t="str">
        <f t="shared" si="7"/>
        <v xml:space="preserve">INSERT INTO SC_SystemeProduits(RefDimension,NomSysteme,typePresta,ligne,Quantite,formule,cte1,DateModif) values (2,'TCFVBACFH','MP',3,null,'0.6*CTE1','SURFACE',now());
</v>
      </c>
      <c r="AF40" s="58" t="str">
        <f t="shared" si="0"/>
        <v xml:space="preserve">INSERT INTO SC_SystemeProduits(RefDimension,NomSysteme,typePresta,ligne,Quantite,formule,cte1,DateModif) values (4,'TCFVBACFH','MP',3,null,'0.6*CTE1','SURFACE',now());
</v>
      </c>
      <c r="AI40" s="58" t="str">
        <f t="shared" si="1"/>
        <v xml:space="preserve">INSERT INTO SC_SystemeProduits(RefDimension,NomSysteme,typePresta,ligne,Quantite,formule,cte1,DateModif) values (5,'TCFVBACFH','MP',3,null,'0.6*CTE1','SURFACE',now());
</v>
      </c>
      <c r="AL40" s="58" t="str">
        <f t="shared" si="2"/>
        <v xml:space="preserve">INSERT INTO SC_SystemeProduits(RefDimension,NomSysteme,typePresta,ligne,Quantite,formule,cte1,DateModif) values (9,'TCFVBACFH','MP',3,null,'0.6*CTE1','SURFACE',now());
</v>
      </c>
      <c r="AO40" s="58" t="str">
        <f t="shared" si="3"/>
        <v xml:space="preserve">INSERT INTO SC_SystemeProduits(RefDimension,NomSysteme,typePresta,ligne,Quantite,formule,cte1,DateModif) values (10,'TCFVBACFH','MP',3,null,'0.6*CTE1','SURFACE',now());
</v>
      </c>
      <c r="AR40" s="58" t="str">
        <f t="shared" si="4"/>
        <v xml:space="preserve">INSERT INTO SC_SystemeProduits(RefDimension,NomSysteme,typePresta,ligne,Quantite,formule,cte1,DateModif) values (11,'TCFVBACFH','MP',3,null,'0.6*CTE1','SURFACE',now());
</v>
      </c>
      <c r="AU40" s="58" t="str">
        <f t="shared" si="5"/>
        <v xml:space="preserve">INSERT INTO SC_SystemeProduits(RefDimension,NomSysteme,typePresta,ligne,Quantite,formule,cte1,DateModif) values (17,'TCFVBACFH','MP',3,null,'0.6*CTE1','SURFACE',now());
</v>
      </c>
      <c r="AX40" s="58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41" spans="1:50" s="21" customFormat="1" x14ac:dyDescent="0.3">
      <c r="A41" s="20">
        <f>VLOOKUP($C41,[1]MINIPELLE!$A$2:$K$291,11,0)</f>
        <v>6</v>
      </c>
      <c r="B41" s="21" t="s">
        <v>332</v>
      </c>
      <c r="C41" s="21" t="s">
        <v>243</v>
      </c>
      <c r="D41" s="21" t="s">
        <v>23</v>
      </c>
      <c r="E41" s="21">
        <v>1</v>
      </c>
      <c r="F41" s="22" t="s">
        <v>878</v>
      </c>
      <c r="G41" s="22" t="s">
        <v>911</v>
      </c>
      <c r="H41" s="21">
        <v>2</v>
      </c>
      <c r="I41" s="22" t="s">
        <v>886</v>
      </c>
      <c r="J41" s="22" t="s">
        <v>911</v>
      </c>
      <c r="K41" s="21">
        <v>2</v>
      </c>
      <c r="L41" s="22" t="s">
        <v>886</v>
      </c>
      <c r="M41" s="22" t="s">
        <v>911</v>
      </c>
      <c r="N41" s="21">
        <v>4</v>
      </c>
      <c r="O41" s="22" t="s">
        <v>886</v>
      </c>
      <c r="P41" s="22" t="s">
        <v>911</v>
      </c>
      <c r="Q41" s="21">
        <v>4</v>
      </c>
      <c r="R41" s="22" t="s">
        <v>886</v>
      </c>
      <c r="S41" s="22" t="s">
        <v>911</v>
      </c>
      <c r="T41" s="21">
        <v>4</v>
      </c>
      <c r="U41" s="22" t="s">
        <v>886</v>
      </c>
      <c r="V41" s="22" t="s">
        <v>911</v>
      </c>
      <c r="W41" s="21">
        <v>8</v>
      </c>
      <c r="X41" s="22" t="s">
        <v>886</v>
      </c>
      <c r="Y41" s="22" t="s">
        <v>911</v>
      </c>
      <c r="Z41" s="21">
        <v>8</v>
      </c>
      <c r="AA41" s="22" t="s">
        <v>886</v>
      </c>
      <c r="AB41" s="22" t="s">
        <v>911</v>
      </c>
      <c r="AC41" s="58" t="str">
        <f t="shared" si="7"/>
        <v xml:space="preserve">INSERT INTO SC_SystemeProduits(RefDimension,NomSysteme,typePresta,ligne,Quantite,formule,cte1,DateModif) values (2,'TCFVBACFH','MP',6,null,'1*CTE1','NB_BAC',now());
</v>
      </c>
      <c r="AD41" s="58"/>
      <c r="AE41" s="58"/>
      <c r="AF41" s="58" t="str">
        <f t="shared" si="0"/>
        <v xml:space="preserve">INSERT INTO SC_SystemeProduits(RefDimension,NomSysteme,typePresta,ligne,Quantite,formule,cte1,DateModif) values (4,'TCFVBACFH','MP',6,null,'0.5*CTE1','NB_BAC',now());
</v>
      </c>
      <c r="AG41" s="58"/>
      <c r="AH41" s="58"/>
      <c r="AI41" s="58" t="str">
        <f t="shared" si="1"/>
        <v xml:space="preserve">INSERT INTO SC_SystemeProduits(RefDimension,NomSysteme,typePresta,ligne,Quantite,formule,cte1,DateModif) values (5,'TCFVBACFH','MP',6,null,'0.5*CTE1','NB_BAC',now());
</v>
      </c>
      <c r="AJ41" s="58"/>
      <c r="AK41" s="58"/>
      <c r="AL41" s="58" t="str">
        <f t="shared" si="2"/>
        <v xml:space="preserve">INSERT INTO SC_SystemeProduits(RefDimension,NomSysteme,typePresta,ligne,Quantite,formule,cte1,DateModif) values (9,'TCFVBACFH','MP',6,null,'0.5*CTE1','NB_BAC',now());
</v>
      </c>
      <c r="AM41" s="58"/>
      <c r="AN41" s="58"/>
      <c r="AO41" s="58" t="str">
        <f t="shared" si="3"/>
        <v xml:space="preserve">INSERT INTO SC_SystemeProduits(RefDimension,NomSysteme,typePresta,ligne,Quantite,formule,cte1,DateModif) values (10,'TCFVBACFH','MP',6,null,'0.5*CTE1','NB_BAC',now());
</v>
      </c>
      <c r="AP41" s="58"/>
      <c r="AQ41" s="58"/>
      <c r="AR41" s="58" t="str">
        <f t="shared" si="4"/>
        <v xml:space="preserve">INSERT INTO SC_SystemeProduits(RefDimension,NomSysteme,typePresta,ligne,Quantite,formule,cte1,DateModif) values (11,'TCFVBACFH','MP',6,null,'0.5*CTE1','NB_BAC',now());
</v>
      </c>
      <c r="AS41" s="58"/>
      <c r="AT41" s="58"/>
      <c r="AU41" s="58" t="str">
        <f t="shared" si="5"/>
        <v xml:space="preserve">INSERT INTO SC_SystemeProduits(RefDimension,NomSysteme,typePresta,ligne,Quantite,formule,cte1,DateModif) values (17,'TCFVBACFH','MP',6,null,'0.5*CTE1','NB_BAC',now());
</v>
      </c>
      <c r="AV41" s="58"/>
      <c r="AW41" s="58"/>
      <c r="AX41" s="58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42" spans="1:50" x14ac:dyDescent="0.3">
      <c r="A42" s="59">
        <f>VLOOKUP($C42,[1]MINIPELLE!$A$2:$K$291,11,0)</f>
        <v>9</v>
      </c>
      <c r="B42" s="58" t="s">
        <v>332</v>
      </c>
      <c r="C42" s="58" t="s">
        <v>247</v>
      </c>
      <c r="D42" s="58" t="s">
        <v>47</v>
      </c>
      <c r="E42" s="58">
        <v>2.2000000000000002</v>
      </c>
      <c r="AC42" s="58" t="str">
        <f t="shared" si="7"/>
        <v xml:space="preserve">INSERT INTO SC_SystemeProduits(RefDimension,NomSysteme,typePresta,ligne,Quantite,formule,cte1,DateModif) values (2,'TCFVBACFH','MP',9,2.2,null,null,now());
</v>
      </c>
      <c r="AF42" s="58" t="str">
        <f t="shared" si="0"/>
        <v/>
      </c>
      <c r="AI42" s="58" t="str">
        <f t="shared" si="1"/>
        <v/>
      </c>
      <c r="AL42" s="58" t="str">
        <f t="shared" si="2"/>
        <v/>
      </c>
      <c r="AO42" s="58" t="str">
        <f t="shared" si="3"/>
        <v/>
      </c>
      <c r="AR42" s="58" t="str">
        <f t="shared" si="4"/>
        <v/>
      </c>
      <c r="AU42" s="58" t="str">
        <f t="shared" si="5"/>
        <v/>
      </c>
      <c r="AX42" s="58" t="str">
        <f t="shared" si="6"/>
        <v/>
      </c>
    </row>
    <row r="43" spans="1:50" x14ac:dyDescent="0.3">
      <c r="A43" s="59">
        <f>VLOOKUP($C43,[1]MINIPELLE!$A$2:$K$291,11,0)</f>
        <v>10</v>
      </c>
      <c r="B43" s="58" t="s">
        <v>332</v>
      </c>
      <c r="C43" s="58" t="s">
        <v>248</v>
      </c>
      <c r="D43" s="58" t="s">
        <v>8</v>
      </c>
      <c r="E43" s="58">
        <v>1</v>
      </c>
      <c r="F43" s="61" t="s">
        <v>878</v>
      </c>
      <c r="G43" s="61" t="s">
        <v>911</v>
      </c>
      <c r="H43" s="58">
        <v>2</v>
      </c>
      <c r="I43" s="61" t="s">
        <v>878</v>
      </c>
      <c r="J43" s="61" t="s">
        <v>911</v>
      </c>
      <c r="K43" s="58">
        <v>2</v>
      </c>
      <c r="L43" s="61" t="s">
        <v>878</v>
      </c>
      <c r="M43" s="61" t="s">
        <v>911</v>
      </c>
      <c r="N43" s="58">
        <v>4</v>
      </c>
      <c r="O43" s="61" t="s">
        <v>878</v>
      </c>
      <c r="P43" s="61" t="s">
        <v>911</v>
      </c>
      <c r="Q43" s="58">
        <v>4</v>
      </c>
      <c r="R43" s="61" t="s">
        <v>878</v>
      </c>
      <c r="S43" s="61" t="s">
        <v>911</v>
      </c>
      <c r="T43" s="58">
        <v>4</v>
      </c>
      <c r="U43" s="61" t="s">
        <v>878</v>
      </c>
      <c r="V43" s="61" t="s">
        <v>911</v>
      </c>
      <c r="W43" s="58">
        <v>5</v>
      </c>
      <c r="X43" s="61" t="s">
        <v>878</v>
      </c>
      <c r="Y43" s="61" t="s">
        <v>911</v>
      </c>
      <c r="Z43" s="58">
        <v>5</v>
      </c>
      <c r="AA43" s="61" t="s">
        <v>878</v>
      </c>
      <c r="AB43" s="61" t="s">
        <v>911</v>
      </c>
      <c r="AC43" s="58" t="str">
        <f t="shared" si="7"/>
        <v xml:space="preserve">INSERT INTO SC_SystemeProduits(RefDimension,NomSysteme,typePresta,ligne,Quantite,formule,cte1,DateModif) values (2,'TCFVBACFH','MP',10,null,'1*CTE1','NB_BAC',now());
</v>
      </c>
      <c r="AF43" s="58" t="str">
        <f t="shared" si="0"/>
        <v xml:space="preserve">INSERT INTO SC_SystemeProduits(RefDimension,NomSysteme,typePresta,ligne,Quantite,formule,cte1,DateModif) values (4,'TCFVBACFH','MP',10,null,'1*CTE1','NB_BAC',now());
</v>
      </c>
      <c r="AI43" s="58" t="str">
        <f t="shared" si="1"/>
        <v xml:space="preserve">INSERT INTO SC_SystemeProduits(RefDimension,NomSysteme,typePresta,ligne,Quantite,formule,cte1,DateModif) values (5,'TCFVBACFH','MP',10,null,'1*CTE1','NB_BAC',now());
</v>
      </c>
      <c r="AL43" s="58" t="str">
        <f t="shared" si="2"/>
        <v xml:space="preserve">INSERT INTO SC_SystemeProduits(RefDimension,NomSysteme,typePresta,ligne,Quantite,formule,cte1,DateModif) values (9,'TCFVBACFH','MP',10,null,'1*CTE1','NB_BAC',now());
</v>
      </c>
      <c r="AO43" s="58" t="str">
        <f t="shared" si="3"/>
        <v xml:space="preserve">INSERT INTO SC_SystemeProduits(RefDimension,NomSysteme,typePresta,ligne,Quantite,formule,cte1,DateModif) values (10,'TCFVBACFH','MP',10,null,'1*CTE1','NB_BAC',now());
</v>
      </c>
      <c r="AR43" s="58" t="str">
        <f t="shared" si="4"/>
        <v xml:space="preserve">INSERT INTO SC_SystemeProduits(RefDimension,NomSysteme,typePresta,ligne,Quantite,formule,cte1,DateModif) values (11,'TCFVBACFH','MP',10,null,'1*CTE1','NB_BAC',now());
</v>
      </c>
      <c r="AU43" s="58" t="str">
        <f t="shared" si="5"/>
        <v xml:space="preserve">INSERT INTO SC_SystemeProduits(RefDimension,NomSysteme,typePresta,ligne,Quantite,formule,cte1,DateModif) values (17,'TCFVBACFH','MP',10,null,'1*CTE1','NB_BAC',now());
</v>
      </c>
      <c r="AX43" s="58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TexteDevis</vt:lpstr>
      <vt:lpstr>ATELIER</vt:lpstr>
      <vt:lpstr>CHANTIER</vt:lpstr>
      <vt:lpstr>MINIPELLE</vt:lpstr>
      <vt:lpstr>MATIERE</vt:lpstr>
      <vt:lpstr>TCFV15 TODO</vt:lpstr>
      <vt:lpstr>TCFV</vt:lpstr>
      <vt:lpstr>TCFVBAC</vt:lpstr>
      <vt:lpstr>TCFVBACFH</vt:lpstr>
      <vt:lpstr>TCFH</vt:lpstr>
      <vt:lpstr>PS1</vt:lpstr>
      <vt:lpstr>FV1</vt:lpstr>
      <vt:lpstr>FV2</vt:lpstr>
      <vt:lpstr>FV3</vt:lpstr>
      <vt:lpstr>FV4</vt:lpstr>
      <vt:lpstr>FV5</vt:lpstr>
      <vt:lpstr>FV6</vt:lpstr>
      <vt:lpstr>FV7</vt:lpstr>
      <vt:lpstr>FV8</vt:lpstr>
      <vt:lpstr>FV9</vt:lpstr>
      <vt:lpstr>CALCUL</vt:lpstr>
      <vt:lpstr>ALIM_REL_DN63</vt:lpstr>
      <vt:lpstr>ALIM_REL_DN50</vt:lpstr>
      <vt:lpstr>ALIM_GRAV</vt:lpstr>
      <vt:lpstr>ALIM_GRAV_BAC</vt:lpstr>
      <vt:lpstr>ALIM_REL_DN50_BAC</vt:lpstr>
      <vt:lpstr>ALIM_REL_DN63_BAC</vt:lpstr>
      <vt:lpstr>FVBAC1</vt:lpstr>
      <vt:lpstr>FVBAC2</vt:lpstr>
      <vt:lpstr>FVBAC3</vt:lpstr>
      <vt:lpstr>FH9</vt:lpstr>
      <vt:lpstr>FH2</vt:lpstr>
      <vt:lpstr>FH3</vt:lpstr>
      <vt:lpstr>HAB</vt:lpstr>
      <vt:lpstr>EXUTOIRE_FCE</vt:lpstr>
      <vt:lpstr>ZI_ZRV</vt:lpstr>
      <vt:lpstr>BORDURE</vt:lpstr>
      <vt:lpstr>COLLECTE</vt:lpstr>
      <vt:lpstr>DISTRI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Proprietaire</cp:lastModifiedBy>
  <dcterms:created xsi:type="dcterms:W3CDTF">2018-11-02T09:03:05Z</dcterms:created>
  <dcterms:modified xsi:type="dcterms:W3CDTF">2019-06-07T10:49:56Z</dcterms:modified>
</cp:coreProperties>
</file>